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TIAWAN\Documents\proposal\draft jurnal\"/>
    </mc:Choice>
  </mc:AlternateContent>
  <xr:revisionPtr revIDLastSave="0" documentId="13_ncr:1_{012D751A-0669-4651-BF47-A635BB61185E}" xr6:coauthVersionLast="44" xr6:coauthVersionMax="44" xr10:uidLastSave="{00000000-0000-0000-0000-000000000000}"/>
  <bookViews>
    <workbookView xWindow="-120" yWindow="-120" windowWidth="20640" windowHeight="11160" firstSheet="2" activeTab="4" xr2:uid="{76FADC9B-375B-49DA-8551-9CDE360C964F}"/>
  </bookViews>
  <sheets>
    <sheet name="Speed Kusumanegara" sheetId="6" r:id="rId1"/>
    <sheet name="Speed AM Sangaji Utara" sheetId="5" r:id="rId2"/>
    <sheet name="panjang antrian kusumanegara" sheetId="3" r:id="rId3"/>
    <sheet name="panjang antrian AM Sangaji pagi" sheetId="2" r:id="rId4"/>
    <sheet name="karakteristik jalan" sheetId="7" r:id="rId5"/>
  </sheets>
  <definedNames>
    <definedName name="_Hlk41374076" localSheetId="4">'karakteristik jalan'!$D$18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0" i="6" l="1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H11" i="6"/>
  <c r="J11" i="6" s="1"/>
  <c r="K10" i="6"/>
  <c r="J10" i="6"/>
  <c r="H10" i="6"/>
  <c r="K9" i="6"/>
  <c r="H9" i="6"/>
  <c r="J9" i="6" s="1"/>
  <c r="K8" i="6"/>
  <c r="H8" i="6"/>
  <c r="H20" i="6" s="1"/>
  <c r="I20" i="5"/>
  <c r="K19" i="5"/>
  <c r="H19" i="5"/>
  <c r="J19" i="5" s="1"/>
  <c r="K18" i="5"/>
  <c r="J18" i="5"/>
  <c r="K17" i="5"/>
  <c r="J17" i="5"/>
  <c r="H17" i="5"/>
  <c r="K16" i="5"/>
  <c r="H16" i="5"/>
  <c r="J16" i="5" s="1"/>
  <c r="K15" i="5"/>
  <c r="H15" i="5"/>
  <c r="J15" i="5" s="1"/>
  <c r="K14" i="5"/>
  <c r="H14" i="5"/>
  <c r="J14" i="5" s="1"/>
  <c r="K13" i="5"/>
  <c r="H13" i="5"/>
  <c r="J13" i="5" s="1"/>
  <c r="K12" i="5"/>
  <c r="H12" i="5"/>
  <c r="J12" i="5" s="1"/>
  <c r="K11" i="5"/>
  <c r="H11" i="5"/>
  <c r="J11" i="5" s="1"/>
  <c r="K10" i="5"/>
  <c r="H10" i="5"/>
  <c r="J10" i="5" s="1"/>
  <c r="K9" i="5"/>
  <c r="H9" i="5"/>
  <c r="J9" i="5" s="1"/>
  <c r="K8" i="5"/>
  <c r="H8" i="5"/>
  <c r="J8" i="5" s="1"/>
  <c r="K20" i="5" l="1"/>
  <c r="K20" i="6"/>
  <c r="J8" i="6"/>
  <c r="J20" i="6" s="1"/>
  <c r="J20" i="5"/>
  <c r="H20" i="5"/>
  <c r="G45" i="3" l="1"/>
  <c r="G44" i="3"/>
  <c r="H40" i="3"/>
  <c r="G40" i="3"/>
  <c r="G41" i="3" s="1"/>
  <c r="F40" i="3"/>
  <c r="F41" i="3" s="1"/>
  <c r="E40" i="3"/>
  <c r="E41" i="3" s="1"/>
  <c r="D40" i="3"/>
  <c r="D41" i="3" s="1"/>
  <c r="I23" i="2"/>
  <c r="H23" i="2"/>
  <c r="G23" i="2"/>
  <c r="G24" i="2" s="1"/>
  <c r="F23" i="2"/>
  <c r="F24" i="2" s="1"/>
  <c r="E23" i="2"/>
  <c r="E24" i="2" s="1"/>
  <c r="D23" i="2"/>
  <c r="D24" i="2" s="1"/>
  <c r="F25" i="2" l="1"/>
  <c r="F42" i="3"/>
</calcChain>
</file>

<file path=xl/sharedStrings.xml><?xml version="1.0" encoding="utf-8"?>
<sst xmlns="http://schemas.openxmlformats.org/spreadsheetml/2006/main" count="235" uniqueCount="98">
  <si>
    <t>REKAPITULASI PANJANG ANTRIAN</t>
  </si>
  <si>
    <t>SIMPANG EMPAT JETIS</t>
  </si>
  <si>
    <t>JAM SIBUK PAGI</t>
  </si>
  <si>
    <t>NO</t>
  </si>
  <si>
    <t>Jenis Kendaraan</t>
  </si>
  <si>
    <t>Panjang antrian (m)</t>
  </si>
  <si>
    <t>Kerapatan</t>
  </si>
  <si>
    <t>MC</t>
  </si>
  <si>
    <t>LV</t>
  </si>
  <si>
    <t>HV</t>
  </si>
  <si>
    <t>lapangan</t>
  </si>
  <si>
    <t>gmaps</t>
  </si>
  <si>
    <t>t-Test: Paired Two Sample for Means</t>
  </si>
  <si>
    <t>SIMPANG EMPAT JETIS JAM SIBUK PAGI</t>
  </si>
  <si>
    <t>Panjang antrian</t>
  </si>
  <si>
    <t>panjang antrian google maps</t>
  </si>
  <si>
    <t>Mean</t>
  </si>
  <si>
    <t>Variance</t>
  </si>
  <si>
    <t>Observations</t>
  </si>
  <si>
    <t>Pearson Correlation</t>
  </si>
  <si>
    <t>Hypothesized Mean Difference</t>
  </si>
  <si>
    <t>df</t>
  </si>
  <si>
    <t>t Stat</t>
  </si>
  <si>
    <t>Thitung</t>
  </si>
  <si>
    <t>P(T&lt;=t) one-tail</t>
  </si>
  <si>
    <t>t Critical one-tail</t>
  </si>
  <si>
    <t>P(T&lt;=t) two-tail</t>
  </si>
  <si>
    <t>P-Value</t>
  </si>
  <si>
    <t>t Critical two-tail</t>
  </si>
  <si>
    <t>T-tabel untuk 2 sisi</t>
  </si>
  <si>
    <t>rata-rata</t>
  </si>
  <si>
    <t>SIMPANG EMPAT SGM KUSUMANEGARA</t>
  </si>
  <si>
    <t>variance 1</t>
  </si>
  <si>
    <t>variance 2</t>
  </si>
  <si>
    <t>Lapangan</t>
  </si>
  <si>
    <t>Gmaps</t>
  </si>
  <si>
    <t>z-Test: Two Sample for Means</t>
  </si>
  <si>
    <t>k</t>
  </si>
  <si>
    <t>Panjang Antrian simpang SGM jam sibuk pagi</t>
  </si>
  <si>
    <t>m</t>
  </si>
  <si>
    <t>Known Variance</t>
  </si>
  <si>
    <t>z</t>
  </si>
  <si>
    <t>Zhitung</t>
  </si>
  <si>
    <t>P(Z&lt;=z) one-tail</t>
  </si>
  <si>
    <t>z Critical one-tail</t>
  </si>
  <si>
    <t>P(Z&lt;=z) two-tail</t>
  </si>
  <si>
    <t>Pvalue</t>
  </si>
  <si>
    <t>z Critical two-tail</t>
  </si>
  <si>
    <t>Ztabel untuk 2 sisi</t>
  </si>
  <si>
    <t>REKAPITULASI SURVEI KECEPATAN PERJALANAN</t>
  </si>
  <si>
    <t>JALAN AM SANGAJI UTARA</t>
  </si>
  <si>
    <t>Pagi</t>
  </si>
  <si>
    <t>No.</t>
  </si>
  <si>
    <t>Periode Ke</t>
  </si>
  <si>
    <t>Jarak</t>
  </si>
  <si>
    <t>Arah</t>
  </si>
  <si>
    <t>Waktu Tempuh</t>
  </si>
  <si>
    <t>Kecepatan</t>
  </si>
  <si>
    <t>dari</t>
  </si>
  <si>
    <t>ke</t>
  </si>
  <si>
    <t>Kendaraan (menit)</t>
  </si>
  <si>
    <t>Google Maps (menit)</t>
  </si>
  <si>
    <t>Kendaraan (km/jam)</t>
  </si>
  <si>
    <t>Google Maps(km/jam)</t>
  </si>
  <si>
    <t>Sp. Jemb. Ugm</t>
  </si>
  <si>
    <t>sp. Jetis</t>
  </si>
  <si>
    <t>JALAN KUSUMANEGARA</t>
  </si>
  <si>
    <t>Sultan Agung</t>
  </si>
  <si>
    <t>wonocatur</t>
  </si>
  <si>
    <t>Panjang Jalan</t>
  </si>
  <si>
    <t>:</t>
  </si>
  <si>
    <t>2,4 km</t>
  </si>
  <si>
    <t>Tipe Jalan</t>
  </si>
  <si>
    <t>4/2 UD</t>
  </si>
  <si>
    <t>Lebar Jalan</t>
  </si>
  <si>
    <t>12m</t>
  </si>
  <si>
    <t>Lebar Jalur</t>
  </si>
  <si>
    <t>3 m</t>
  </si>
  <si>
    <t>Lebar Trotoar</t>
  </si>
  <si>
    <t>Lebar Bahu</t>
  </si>
  <si>
    <t>-</t>
  </si>
  <si>
    <t>Jenis perkerasan</t>
  </si>
  <si>
    <t>Aspal</t>
  </si>
  <si>
    <t>Jenis status</t>
  </si>
  <si>
    <t>Jalan Kota</t>
  </si>
  <si>
    <t>Fungsi Jalan</t>
  </si>
  <si>
    <t>Kolektor Sekunder</t>
  </si>
  <si>
    <t>Tata Guna Lahan</t>
  </si>
  <si>
    <t>Pertokoan, pemukiman dan Perkantoran</t>
  </si>
  <si>
    <t>kusumanegara</t>
  </si>
  <si>
    <t>AM Sangaji Utara</t>
  </si>
  <si>
    <t>1,8 km</t>
  </si>
  <si>
    <t>2/2 UD</t>
  </si>
  <si>
    <t>10,2 m</t>
  </si>
  <si>
    <t>5,1 m</t>
  </si>
  <si>
    <t>2 m</t>
  </si>
  <si>
    <t>Jalan Kabupaten</t>
  </si>
  <si>
    <t>Lingkungan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</si>
</sst>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0.000"/>
    <numFmt numFmtId="166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0" xfId="0" applyNumberFormat="1"/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2" fontId="0" fillId="0" borderId="0" xfId="0" applyNumberFormat="1"/>
    <xf numFmtId="165" fontId="0" fillId="0" borderId="0" xfId="0" applyNumberFormat="1"/>
    <xf numFmtId="0" fontId="0" fillId="2" borderId="0" xfId="0" applyFill="1"/>
    <xf numFmtId="165" fontId="0" fillId="2" borderId="0" xfId="0" applyNumberFormat="1" applyFill="1"/>
    <xf numFmtId="0" fontId="0" fillId="3" borderId="0" xfId="0" applyFill="1"/>
    <xf numFmtId="165" fontId="0" fillId="3" borderId="0" xfId="0" applyNumberFormat="1" applyFill="1"/>
    <xf numFmtId="0" fontId="0" fillId="0" borderId="7" xfId="0" applyBorder="1"/>
    <xf numFmtId="0" fontId="0" fillId="4" borderId="7" xfId="0" applyFill="1" applyBorder="1"/>
    <xf numFmtId="165" fontId="0" fillId="4" borderId="7" xfId="0" applyNumberFormat="1" applyFill="1" applyBorder="1"/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0" xfId="0" applyFont="1"/>
    <xf numFmtId="166" fontId="0" fillId="0" borderId="0" xfId="0" applyNumberFormat="1"/>
    <xf numFmtId="166" fontId="0" fillId="0" borderId="7" xfId="0" applyNumberFormat="1" applyBorder="1"/>
    <xf numFmtId="2" fontId="0" fillId="0" borderId="1" xfId="0" applyNumberFormat="1" applyBorder="1" applyAlignment="1">
      <alignment horizontal="center"/>
    </xf>
    <xf numFmtId="0" fontId="0" fillId="0" borderId="1" xfId="0" applyBorder="1"/>
    <xf numFmtId="2" fontId="3" fillId="5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2" fontId="3" fillId="5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Perbandingan kecepatan</a:t>
            </a:r>
            <a:r>
              <a:rPr lang="en-ID" baseline="0"/>
              <a:t> antara google maps dan kendaraan</a:t>
            </a:r>
          </a:p>
          <a:p>
            <a:pPr>
              <a:defRPr/>
            </a:pPr>
            <a:r>
              <a:rPr lang="en-ID" baseline="0"/>
              <a:t>jalan kusumanegara jam puncak pagi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strRef>
              <c:f>'Speed Kusumanegara'!$J$7</c:f>
              <c:strCache>
                <c:ptCount val="1"/>
                <c:pt idx="0">
                  <c:v>Kendaraan (km/jam)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'Speed Kusumanegara'!$J$8:$J$19</c:f>
              <c:numCache>
                <c:formatCode>0.00</c:formatCode>
                <c:ptCount val="12"/>
                <c:pt idx="0">
                  <c:v>25.486725663716811</c:v>
                </c:pt>
                <c:pt idx="1">
                  <c:v>24.685714285714287</c:v>
                </c:pt>
                <c:pt idx="2">
                  <c:v>18.782608695652172</c:v>
                </c:pt>
                <c:pt idx="3">
                  <c:v>21.386138613861384</c:v>
                </c:pt>
                <c:pt idx="4">
                  <c:v>23.736263736263734</c:v>
                </c:pt>
                <c:pt idx="5">
                  <c:v>21.439205955334987</c:v>
                </c:pt>
                <c:pt idx="6">
                  <c:v>19.328859060402685</c:v>
                </c:pt>
                <c:pt idx="7">
                  <c:v>23.288409703504044</c:v>
                </c:pt>
                <c:pt idx="8">
                  <c:v>20.473933649289098</c:v>
                </c:pt>
                <c:pt idx="9">
                  <c:v>25.263157894736842</c:v>
                </c:pt>
                <c:pt idx="10">
                  <c:v>21.708542713567837</c:v>
                </c:pt>
                <c:pt idx="11">
                  <c:v>21.333333333333336</c:v>
                </c:pt>
              </c:numCache>
            </c:numRef>
          </c:xVal>
          <c:yVal>
            <c:numRef>
              <c:f>'Speed Kusumanegara'!$K$8:$K$20</c:f>
              <c:numCache>
                <c:formatCode>0.00</c:formatCode>
                <c:ptCount val="13"/>
                <c:pt idx="0">
                  <c:v>23.999999999999996</c:v>
                </c:pt>
                <c:pt idx="1">
                  <c:v>20.571428571428573</c:v>
                </c:pt>
                <c:pt idx="2">
                  <c:v>23.999999999999996</c:v>
                </c:pt>
                <c:pt idx="3">
                  <c:v>20.571428571428573</c:v>
                </c:pt>
                <c:pt idx="4">
                  <c:v>23.999999999999996</c:v>
                </c:pt>
                <c:pt idx="5">
                  <c:v>23.999999999999996</c:v>
                </c:pt>
                <c:pt idx="6">
                  <c:v>23.999999999999996</c:v>
                </c:pt>
                <c:pt idx="7">
                  <c:v>23.999999999999996</c:v>
                </c:pt>
                <c:pt idx="8">
                  <c:v>23.999999999999996</c:v>
                </c:pt>
                <c:pt idx="9">
                  <c:v>23.999999999999996</c:v>
                </c:pt>
                <c:pt idx="10">
                  <c:v>23.999999999999996</c:v>
                </c:pt>
                <c:pt idx="11">
                  <c:v>23.999999999999996</c:v>
                </c:pt>
                <c:pt idx="12">
                  <c:v>23.428571428571427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89-498C-8651-FE319C6E5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966112"/>
        <c:axId val="439957912"/>
      </c:scatterChar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'Speed Kusumanegara'!$N$8:$N$41</c:f>
              <c:numCache>
                <c:formatCode>General</c:formatCode>
                <c:ptCount val="3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</c:numCache>
            </c:numRef>
          </c:xVal>
          <c:yVal>
            <c:numRef>
              <c:f>'Speed Kusumanegara'!$O$8:$O$41</c:f>
              <c:numCache>
                <c:formatCode>General</c:formatCode>
                <c:ptCount val="3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089-498C-8651-FE319C6E5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966112"/>
        <c:axId val="439957912"/>
      </c:scatterChart>
      <c:valAx>
        <c:axId val="439966112"/>
        <c:scaling>
          <c:orientation val="minMax"/>
          <c:max val="30"/>
          <c:min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Kendaraan (km/jam)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957912"/>
        <c:crosses val="autoZero"/>
        <c:crossBetween val="midCat"/>
        <c:majorUnit val="2"/>
      </c:valAx>
      <c:valAx>
        <c:axId val="439957912"/>
        <c:scaling>
          <c:orientation val="minMax"/>
          <c:max val="3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Google</a:t>
                </a:r>
                <a:r>
                  <a:rPr lang="en-ID" baseline="0"/>
                  <a:t> Maps (km/jam)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966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Perbandingan kecepatan antara google maps dan kendaraan</a:t>
            </a:r>
          </a:p>
          <a:p>
            <a:pPr>
              <a:defRPr/>
            </a:pPr>
            <a:r>
              <a:rPr lang="en-ID"/>
              <a:t>jalan AM Sangaji Utara jam puncak pagi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strRef>
              <c:f>'Speed AM Sangaji Utara'!$J$6:$K$6</c:f>
              <c:strCache>
                <c:ptCount val="1"/>
                <c:pt idx="0">
                  <c:v>Kecepatan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'Speed AM Sangaji Utara'!$J$8:$J$19</c:f>
              <c:numCache>
                <c:formatCode>0.00</c:formatCode>
                <c:ptCount val="12"/>
                <c:pt idx="0">
                  <c:v>21.245901639344265</c:v>
                </c:pt>
                <c:pt idx="1">
                  <c:v>24.923076923076923</c:v>
                </c:pt>
                <c:pt idx="2">
                  <c:v>24.545454545454543</c:v>
                </c:pt>
                <c:pt idx="3">
                  <c:v>22.736842105263158</c:v>
                </c:pt>
                <c:pt idx="4">
                  <c:v>25.612648221343871</c:v>
                </c:pt>
                <c:pt idx="5">
                  <c:v>14.4</c:v>
                </c:pt>
                <c:pt idx="6">
                  <c:v>24</c:v>
                </c:pt>
                <c:pt idx="7">
                  <c:v>27.112970711297073</c:v>
                </c:pt>
                <c:pt idx="8">
                  <c:v>20.970873786407768</c:v>
                </c:pt>
                <c:pt idx="9">
                  <c:v>22.816901408450704</c:v>
                </c:pt>
                <c:pt idx="10">
                  <c:v>32.047477744807125</c:v>
                </c:pt>
                <c:pt idx="11">
                  <c:v>32.727272727272734</c:v>
                </c:pt>
              </c:numCache>
            </c:numRef>
          </c:xVal>
          <c:yVal>
            <c:numRef>
              <c:f>'Speed AM Sangaji Utara'!$K$8:$K$19</c:f>
              <c:numCache>
                <c:formatCode>0.00</c:formatCode>
                <c:ptCount val="12"/>
                <c:pt idx="0">
                  <c:v>36</c:v>
                </c:pt>
                <c:pt idx="1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27</c:v>
                </c:pt>
                <c:pt idx="7">
                  <c:v>27</c:v>
                </c:pt>
                <c:pt idx="8">
                  <c:v>27</c:v>
                </c:pt>
                <c:pt idx="9">
                  <c:v>27</c:v>
                </c:pt>
                <c:pt idx="10">
                  <c:v>27</c:v>
                </c:pt>
                <c:pt idx="11">
                  <c:v>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18-4A4C-9AB7-A217BDA5B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6329880"/>
        <c:axId val="436337424"/>
      </c:scatterChart>
      <c:scatterChart>
        <c:scatterStyle val="smooth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'Speed AM Sangaji Utara'!$O$8:$O$48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xVal>
          <c:yVal>
            <c:numRef>
              <c:f>'Speed AM Sangaji Utara'!$P$8:$P$48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F18-4A4C-9AB7-A217BDA5B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6329880"/>
        <c:axId val="436337424"/>
      </c:scatterChart>
      <c:valAx>
        <c:axId val="436329880"/>
        <c:scaling>
          <c:orientation val="minMax"/>
          <c:max val="38"/>
          <c:min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Kendaraan (km/jam)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337424"/>
        <c:crosses val="autoZero"/>
        <c:crossBetween val="midCat"/>
        <c:majorUnit val="2"/>
      </c:valAx>
      <c:valAx>
        <c:axId val="436337424"/>
        <c:scaling>
          <c:orientation val="minMax"/>
          <c:max val="38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Google Maps (Km/jam)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329880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136525</xdr:colOff>
      <xdr:row>2</xdr:row>
      <xdr:rowOff>104775</xdr:rowOff>
    </xdr:from>
    <xdr:to>
      <xdr:col>26</xdr:col>
      <xdr:colOff>92075</xdr:colOff>
      <xdr:row>17</xdr:row>
      <xdr:rowOff>41275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3C5F3C-A340-4E19-9BED-BB6964901A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585786</xdr:colOff>
      <xdr:row>1</xdr:row>
      <xdr:rowOff>4761</xdr:rowOff>
    </xdr:from>
    <xdr:to>
      <xdr:col>23</xdr:col>
      <xdr:colOff>495299</xdr:colOff>
      <xdr:row>15</xdr:row>
      <xdr:rowOff>123824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286EA73-4722-4969-B657-87AA7573DF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058FD-3439-4177-9246-A185D4A1010A}">
  <sheetPr>
    <pageSetUpPr fitToPage="1"/>
  </sheetPr>
  <dimension ref="C2:P43"/>
  <sheetViews>
    <sheetView zoomScale="60" zoomScaleNormal="60" workbookViewId="0">
      <selection activeCell="X46" sqref="X46"/>
    </sheetView>
  </sheetViews>
  <sheetFormatPr defaultRowHeight="15" x14ac:dyDescent="0.25"/>
  <cols>
    <col min="6" max="6" width="14.140625" customWidth="1"/>
    <col min="7" max="7" width="12.140625" customWidth="1"/>
    <col min="8" max="8" width="12.7109375" customWidth="1"/>
    <col min="9" max="9" width="13.140625" customWidth="1"/>
    <col min="10" max="10" width="11.85546875" customWidth="1"/>
    <col min="11" max="11" width="14" customWidth="1"/>
  </cols>
  <sheetData>
    <row r="2" spans="3:15" x14ac:dyDescent="0.25">
      <c r="C2" s="44" t="s">
        <v>49</v>
      </c>
      <c r="D2" s="44"/>
      <c r="E2" s="44"/>
      <c r="F2" s="44"/>
      <c r="G2" s="44"/>
      <c r="H2" s="44"/>
      <c r="I2" s="44"/>
      <c r="J2" s="44"/>
      <c r="K2" s="44"/>
    </row>
    <row r="3" spans="3:15" x14ac:dyDescent="0.25">
      <c r="C3" s="44" t="s">
        <v>66</v>
      </c>
      <c r="D3" s="44"/>
      <c r="E3" s="44"/>
      <c r="F3" s="44"/>
      <c r="G3" s="44"/>
      <c r="H3" s="44"/>
      <c r="I3" s="44"/>
      <c r="J3" s="44"/>
      <c r="K3" s="44"/>
    </row>
    <row r="4" spans="3:15" x14ac:dyDescent="0.25">
      <c r="C4" s="44" t="s">
        <v>2</v>
      </c>
      <c r="D4" s="44" t="s">
        <v>51</v>
      </c>
      <c r="E4" s="44"/>
      <c r="F4" s="44"/>
      <c r="G4" s="44"/>
      <c r="H4" s="44"/>
      <c r="I4" s="44"/>
      <c r="J4" s="44"/>
      <c r="K4" s="44"/>
    </row>
    <row r="6" spans="3:15" x14ac:dyDescent="0.25">
      <c r="C6" s="47" t="s">
        <v>52</v>
      </c>
      <c r="D6" s="48" t="s">
        <v>53</v>
      </c>
      <c r="E6" s="47" t="s">
        <v>54</v>
      </c>
      <c r="F6" s="47" t="s">
        <v>55</v>
      </c>
      <c r="G6" s="47"/>
      <c r="H6" s="47" t="s">
        <v>56</v>
      </c>
      <c r="I6" s="47"/>
      <c r="J6" s="47" t="s">
        <v>57</v>
      </c>
      <c r="K6" s="47"/>
    </row>
    <row r="7" spans="3:15" ht="60" x14ac:dyDescent="0.25">
      <c r="C7" s="47"/>
      <c r="D7" s="48"/>
      <c r="E7" s="47"/>
      <c r="F7" s="4" t="s">
        <v>58</v>
      </c>
      <c r="G7" s="4" t="s">
        <v>59</v>
      </c>
      <c r="H7" s="1" t="s">
        <v>60</v>
      </c>
      <c r="I7" s="1" t="s">
        <v>61</v>
      </c>
      <c r="J7" s="1" t="s">
        <v>62</v>
      </c>
      <c r="K7" s="1" t="s">
        <v>63</v>
      </c>
      <c r="N7" s="1" t="s">
        <v>62</v>
      </c>
      <c r="O7" s="1" t="s">
        <v>63</v>
      </c>
    </row>
    <row r="8" spans="3:15" x14ac:dyDescent="0.25">
      <c r="C8" s="2">
        <v>1</v>
      </c>
      <c r="D8" s="2">
        <v>1</v>
      </c>
      <c r="E8" s="2">
        <v>2.4</v>
      </c>
      <c r="F8" s="28" t="s">
        <v>67</v>
      </c>
      <c r="G8" s="28" t="s">
        <v>68</v>
      </c>
      <c r="H8" s="32">
        <f>5+(56/60-17/60)</f>
        <v>5.65</v>
      </c>
      <c r="I8" s="32">
        <v>6</v>
      </c>
      <c r="J8" s="27">
        <f>E8/H8*60</f>
        <v>25.486725663716811</v>
      </c>
      <c r="K8" s="27">
        <f>E8/I8*60</f>
        <v>23.999999999999996</v>
      </c>
      <c r="N8">
        <v>0</v>
      </c>
      <c r="O8">
        <v>0</v>
      </c>
    </row>
    <row r="9" spans="3:15" x14ac:dyDescent="0.25">
      <c r="C9" s="2">
        <v>2</v>
      </c>
      <c r="D9" s="2">
        <v>2</v>
      </c>
      <c r="E9" s="2">
        <v>2.4</v>
      </c>
      <c r="F9" s="28" t="s">
        <v>68</v>
      </c>
      <c r="G9" s="28" t="s">
        <v>67</v>
      </c>
      <c r="H9" s="31">
        <f>6+(22/60-32/60)</f>
        <v>5.833333333333333</v>
      </c>
      <c r="I9" s="32">
        <v>7</v>
      </c>
      <c r="J9" s="27">
        <f t="shared" ref="J9:J19" si="0">E9/H9*60</f>
        <v>24.685714285714287</v>
      </c>
      <c r="K9" s="27">
        <f t="shared" ref="K9:K19" si="1">E9/I9*60</f>
        <v>20.571428571428573</v>
      </c>
      <c r="N9">
        <v>1</v>
      </c>
      <c r="O9">
        <v>1</v>
      </c>
    </row>
    <row r="10" spans="3:15" x14ac:dyDescent="0.25">
      <c r="C10" s="2">
        <v>3</v>
      </c>
      <c r="D10" s="2">
        <v>3</v>
      </c>
      <c r="E10" s="2">
        <v>2.4</v>
      </c>
      <c r="F10" s="28" t="s">
        <v>67</v>
      </c>
      <c r="G10" s="28" t="s">
        <v>68</v>
      </c>
      <c r="H10" s="29">
        <f>7+40/60</f>
        <v>7.666666666666667</v>
      </c>
      <c r="I10" s="32">
        <v>6</v>
      </c>
      <c r="J10" s="27">
        <f t="shared" si="0"/>
        <v>18.782608695652172</v>
      </c>
      <c r="K10" s="27">
        <f t="shared" si="1"/>
        <v>23.999999999999996</v>
      </c>
      <c r="N10">
        <v>2</v>
      </c>
      <c r="O10">
        <v>2</v>
      </c>
    </row>
    <row r="11" spans="3:15" x14ac:dyDescent="0.25">
      <c r="C11" s="2">
        <v>4</v>
      </c>
      <c r="D11" s="2">
        <v>4</v>
      </c>
      <c r="E11" s="2">
        <v>2.4</v>
      </c>
      <c r="F11" s="28" t="s">
        <v>68</v>
      </c>
      <c r="G11" s="28" t="s">
        <v>67</v>
      </c>
      <c r="H11" s="29">
        <f>7+(4/60-20/60)</f>
        <v>6.7333333333333334</v>
      </c>
      <c r="I11" s="32">
        <v>7</v>
      </c>
      <c r="J11" s="27">
        <f t="shared" si="0"/>
        <v>21.386138613861384</v>
      </c>
      <c r="K11" s="27">
        <f t="shared" si="1"/>
        <v>20.571428571428573</v>
      </c>
      <c r="N11">
        <v>3</v>
      </c>
      <c r="O11">
        <v>3</v>
      </c>
    </row>
    <row r="12" spans="3:15" x14ac:dyDescent="0.25">
      <c r="C12" s="2">
        <v>5</v>
      </c>
      <c r="D12" s="2">
        <v>5</v>
      </c>
      <c r="E12" s="2">
        <v>2.4</v>
      </c>
      <c r="F12" s="28" t="s">
        <v>67</v>
      </c>
      <c r="G12" s="28" t="s">
        <v>68</v>
      </c>
      <c r="H12" s="29">
        <v>6.0666666666666664</v>
      </c>
      <c r="I12" s="32">
        <v>6</v>
      </c>
      <c r="J12" s="27">
        <f t="shared" si="0"/>
        <v>23.736263736263734</v>
      </c>
      <c r="K12" s="27">
        <f t="shared" si="1"/>
        <v>23.999999999999996</v>
      </c>
      <c r="N12">
        <v>4</v>
      </c>
      <c r="O12">
        <v>4</v>
      </c>
    </row>
    <row r="13" spans="3:15" x14ac:dyDescent="0.25">
      <c r="C13" s="2">
        <v>6</v>
      </c>
      <c r="D13" s="2">
        <v>6</v>
      </c>
      <c r="E13" s="2">
        <v>2.4</v>
      </c>
      <c r="F13" s="28" t="s">
        <v>68</v>
      </c>
      <c r="G13" s="28" t="s">
        <v>67</v>
      </c>
      <c r="H13" s="29">
        <v>6.7166666666666668</v>
      </c>
      <c r="I13" s="32">
        <v>6</v>
      </c>
      <c r="J13" s="27">
        <f t="shared" si="0"/>
        <v>21.439205955334987</v>
      </c>
      <c r="K13" s="27">
        <f t="shared" si="1"/>
        <v>23.999999999999996</v>
      </c>
      <c r="N13">
        <v>5</v>
      </c>
      <c r="O13">
        <v>5</v>
      </c>
    </row>
    <row r="14" spans="3:15" x14ac:dyDescent="0.25">
      <c r="C14" s="2">
        <v>7</v>
      </c>
      <c r="D14" s="2">
        <v>7</v>
      </c>
      <c r="E14" s="2">
        <v>2.4</v>
      </c>
      <c r="F14" s="28" t="s">
        <v>67</v>
      </c>
      <c r="G14" s="28" t="s">
        <v>68</v>
      </c>
      <c r="H14" s="29">
        <v>7.45</v>
      </c>
      <c r="I14" s="32">
        <v>6</v>
      </c>
      <c r="J14" s="27">
        <f t="shared" si="0"/>
        <v>19.328859060402685</v>
      </c>
      <c r="K14" s="27">
        <f t="shared" si="1"/>
        <v>23.999999999999996</v>
      </c>
      <c r="N14">
        <v>6</v>
      </c>
      <c r="O14">
        <v>6</v>
      </c>
    </row>
    <row r="15" spans="3:15" x14ac:dyDescent="0.25">
      <c r="C15" s="2">
        <v>8</v>
      </c>
      <c r="D15" s="2">
        <v>8</v>
      </c>
      <c r="E15" s="2">
        <v>2.4</v>
      </c>
      <c r="F15" s="28" t="s">
        <v>68</v>
      </c>
      <c r="G15" s="28" t="s">
        <v>67</v>
      </c>
      <c r="H15" s="29">
        <v>6.1833333333333336</v>
      </c>
      <c r="I15" s="32">
        <v>6</v>
      </c>
      <c r="J15" s="27">
        <f t="shared" si="0"/>
        <v>23.288409703504044</v>
      </c>
      <c r="K15" s="27">
        <f t="shared" si="1"/>
        <v>23.999999999999996</v>
      </c>
      <c r="N15">
        <v>7</v>
      </c>
      <c r="O15">
        <v>7</v>
      </c>
    </row>
    <row r="16" spans="3:15" x14ac:dyDescent="0.25">
      <c r="C16" s="2">
        <v>9</v>
      </c>
      <c r="D16" s="2">
        <v>9</v>
      </c>
      <c r="E16" s="2">
        <v>2.4</v>
      </c>
      <c r="F16" s="28" t="s">
        <v>67</v>
      </c>
      <c r="G16" s="28" t="s">
        <v>68</v>
      </c>
      <c r="H16" s="29">
        <v>7.0333333333333332</v>
      </c>
      <c r="I16" s="32">
        <v>6</v>
      </c>
      <c r="J16" s="27">
        <f t="shared" si="0"/>
        <v>20.473933649289098</v>
      </c>
      <c r="K16" s="27">
        <f t="shared" si="1"/>
        <v>23.999999999999996</v>
      </c>
      <c r="N16">
        <v>8</v>
      </c>
      <c r="O16">
        <v>8</v>
      </c>
    </row>
    <row r="17" spans="3:15" x14ac:dyDescent="0.25">
      <c r="C17" s="2">
        <v>10</v>
      </c>
      <c r="D17" s="2">
        <v>10</v>
      </c>
      <c r="E17" s="2">
        <v>2.4</v>
      </c>
      <c r="F17" s="28" t="s">
        <v>68</v>
      </c>
      <c r="G17" s="28" t="s">
        <v>67</v>
      </c>
      <c r="H17" s="29">
        <v>5.7</v>
      </c>
      <c r="I17" s="32">
        <v>6</v>
      </c>
      <c r="J17" s="27">
        <f t="shared" si="0"/>
        <v>25.263157894736842</v>
      </c>
      <c r="K17" s="27">
        <f t="shared" si="1"/>
        <v>23.999999999999996</v>
      </c>
      <c r="N17">
        <v>9</v>
      </c>
      <c r="O17">
        <v>9</v>
      </c>
    </row>
    <row r="18" spans="3:15" x14ac:dyDescent="0.25">
      <c r="C18" s="2">
        <v>11</v>
      </c>
      <c r="D18" s="2">
        <v>11</v>
      </c>
      <c r="E18" s="2">
        <v>2.4</v>
      </c>
      <c r="F18" s="28" t="s">
        <v>67</v>
      </c>
      <c r="G18" s="28" t="s">
        <v>68</v>
      </c>
      <c r="H18" s="29">
        <v>6.6333333333333337</v>
      </c>
      <c r="I18" s="32">
        <v>6</v>
      </c>
      <c r="J18" s="27">
        <f t="shared" si="0"/>
        <v>21.708542713567837</v>
      </c>
      <c r="K18" s="27">
        <f t="shared" si="1"/>
        <v>23.999999999999996</v>
      </c>
      <c r="N18">
        <v>10</v>
      </c>
      <c r="O18">
        <v>10</v>
      </c>
    </row>
    <row r="19" spans="3:15" x14ac:dyDescent="0.25">
      <c r="C19" s="2">
        <v>12</v>
      </c>
      <c r="D19" s="2">
        <v>12</v>
      </c>
      <c r="E19" s="2">
        <v>2.4</v>
      </c>
      <c r="F19" s="28" t="s">
        <v>68</v>
      </c>
      <c r="G19" s="28" t="s">
        <v>67</v>
      </c>
      <c r="H19" s="29">
        <v>6.75</v>
      </c>
      <c r="I19" s="32">
        <v>6</v>
      </c>
      <c r="J19" s="27">
        <f t="shared" si="0"/>
        <v>21.333333333333336</v>
      </c>
      <c r="K19" s="27">
        <f t="shared" si="1"/>
        <v>23.999999999999996</v>
      </c>
      <c r="N19">
        <v>11</v>
      </c>
      <c r="O19">
        <v>11</v>
      </c>
    </row>
    <row r="20" spans="3:15" x14ac:dyDescent="0.25">
      <c r="C20" s="43" t="s">
        <v>30</v>
      </c>
      <c r="D20" s="43"/>
      <c r="E20" s="43"/>
      <c r="F20" s="43"/>
      <c r="G20" s="43"/>
      <c r="H20" s="27">
        <f>AVERAGE(H8:H19)</f>
        <v>6.5347222222222241</v>
      </c>
      <c r="I20" s="27">
        <f t="shared" ref="I20:K20" si="2">AVERAGE(I8:I19)</f>
        <v>6.166666666666667</v>
      </c>
      <c r="J20" s="27">
        <f t="shared" si="2"/>
        <v>22.242741108781434</v>
      </c>
      <c r="K20" s="27">
        <f t="shared" si="2"/>
        <v>23.428571428571427</v>
      </c>
      <c r="N20">
        <v>12</v>
      </c>
      <c r="O20">
        <v>12</v>
      </c>
    </row>
    <row r="21" spans="3:15" x14ac:dyDescent="0.25">
      <c r="N21">
        <v>13</v>
      </c>
      <c r="O21">
        <v>13</v>
      </c>
    </row>
    <row r="22" spans="3:15" s="10" customFormat="1" x14ac:dyDescent="0.25">
      <c r="N22">
        <v>14</v>
      </c>
      <c r="O22">
        <v>14</v>
      </c>
    </row>
    <row r="23" spans="3:15" s="12" customFormat="1" x14ac:dyDescent="0.25">
      <c r="N23">
        <v>15</v>
      </c>
      <c r="O23">
        <v>15</v>
      </c>
    </row>
    <row r="24" spans="3:15" x14ac:dyDescent="0.25">
      <c r="N24">
        <v>16</v>
      </c>
      <c r="O24">
        <v>16</v>
      </c>
    </row>
    <row r="25" spans="3:15" x14ac:dyDescent="0.25">
      <c r="C25" s="44"/>
      <c r="D25" s="44"/>
      <c r="E25" s="44"/>
      <c r="F25" s="44"/>
      <c r="G25" s="44"/>
      <c r="H25" s="44"/>
      <c r="I25" s="44"/>
      <c r="J25" s="44"/>
      <c r="K25" s="44"/>
      <c r="N25">
        <v>17</v>
      </c>
      <c r="O25">
        <v>17</v>
      </c>
    </row>
    <row r="26" spans="3:15" x14ac:dyDescent="0.25">
      <c r="C26" s="44"/>
      <c r="D26" s="44"/>
      <c r="E26" s="44"/>
      <c r="F26" s="44"/>
      <c r="G26" s="44"/>
      <c r="H26" s="44"/>
      <c r="I26" s="44"/>
      <c r="J26" s="44"/>
      <c r="K26" s="44"/>
      <c r="N26">
        <v>18</v>
      </c>
      <c r="O26">
        <v>18</v>
      </c>
    </row>
    <row r="27" spans="3:15" x14ac:dyDescent="0.25">
      <c r="C27" s="44"/>
      <c r="D27" s="44"/>
      <c r="E27" s="44"/>
      <c r="F27" s="44"/>
      <c r="G27" s="44"/>
      <c r="H27" s="44"/>
      <c r="I27" s="44"/>
      <c r="J27" s="44"/>
      <c r="K27" s="44"/>
      <c r="N27">
        <v>19</v>
      </c>
      <c r="O27">
        <v>19</v>
      </c>
    </row>
    <row r="28" spans="3:15" x14ac:dyDescent="0.25">
      <c r="N28">
        <v>20</v>
      </c>
      <c r="O28">
        <v>20</v>
      </c>
    </row>
    <row r="29" spans="3:15" x14ac:dyDescent="0.25">
      <c r="C29" s="45"/>
      <c r="D29" s="46"/>
      <c r="E29" s="45"/>
      <c r="F29" s="45"/>
      <c r="G29" s="45"/>
      <c r="H29" s="45"/>
      <c r="I29" s="45"/>
      <c r="J29" s="45"/>
      <c r="K29" s="45"/>
      <c r="N29">
        <v>21</v>
      </c>
      <c r="O29">
        <v>21</v>
      </c>
    </row>
    <row r="30" spans="3:15" x14ac:dyDescent="0.25">
      <c r="C30" s="45"/>
      <c r="D30" s="46"/>
      <c r="E30" s="45"/>
      <c r="F30" s="33"/>
      <c r="G30" s="33"/>
      <c r="H30" s="34"/>
      <c r="I30" s="34"/>
      <c r="J30" s="34"/>
      <c r="K30" s="34"/>
      <c r="N30">
        <v>22</v>
      </c>
      <c r="O30">
        <v>22</v>
      </c>
    </row>
    <row r="31" spans="3:15" x14ac:dyDescent="0.25">
      <c r="C31" s="35"/>
      <c r="D31" s="35"/>
      <c r="E31" s="35"/>
      <c r="F31" s="36"/>
      <c r="G31" s="36"/>
      <c r="H31" s="41"/>
      <c r="I31" s="41"/>
      <c r="J31" s="39"/>
      <c r="K31" s="39"/>
      <c r="N31">
        <v>23</v>
      </c>
      <c r="O31">
        <v>23</v>
      </c>
    </row>
    <row r="32" spans="3:15" x14ac:dyDescent="0.25">
      <c r="C32" s="35"/>
      <c r="D32" s="35"/>
      <c r="E32" s="35"/>
      <c r="F32" s="36"/>
      <c r="G32" s="36"/>
      <c r="H32" s="41"/>
      <c r="I32" s="41"/>
      <c r="J32" s="39"/>
      <c r="K32" s="39"/>
      <c r="N32">
        <v>24</v>
      </c>
      <c r="O32">
        <v>24</v>
      </c>
    </row>
    <row r="33" spans="3:16" x14ac:dyDescent="0.25">
      <c r="C33" s="35"/>
      <c r="D33" s="35"/>
      <c r="E33" s="35"/>
      <c r="F33" s="36"/>
      <c r="G33" s="36"/>
      <c r="H33" s="37"/>
      <c r="I33" s="41"/>
      <c r="J33" s="39"/>
      <c r="K33" s="39"/>
      <c r="N33">
        <v>25</v>
      </c>
      <c r="O33">
        <v>25</v>
      </c>
    </row>
    <row r="34" spans="3:16" x14ac:dyDescent="0.25">
      <c r="C34" s="35"/>
      <c r="D34" s="35"/>
      <c r="E34" s="35"/>
      <c r="F34" s="36"/>
      <c r="G34" s="36"/>
      <c r="H34" s="37"/>
      <c r="I34" s="41"/>
      <c r="J34" s="39"/>
      <c r="K34" s="39"/>
      <c r="N34">
        <v>26</v>
      </c>
      <c r="O34">
        <v>26</v>
      </c>
      <c r="P34" s="19"/>
    </row>
    <row r="35" spans="3:16" x14ac:dyDescent="0.25">
      <c r="C35" s="35"/>
      <c r="D35" s="35"/>
      <c r="E35" s="35"/>
      <c r="F35" s="36"/>
      <c r="G35" s="36"/>
      <c r="H35" s="37"/>
      <c r="I35" s="41"/>
      <c r="J35" s="39"/>
      <c r="K35" s="39"/>
      <c r="N35">
        <v>27</v>
      </c>
      <c r="O35">
        <v>27</v>
      </c>
    </row>
    <row r="36" spans="3:16" x14ac:dyDescent="0.25">
      <c r="C36" s="35"/>
      <c r="D36" s="35"/>
      <c r="E36" s="35"/>
      <c r="F36" s="36"/>
      <c r="G36" s="36"/>
      <c r="H36" s="37"/>
      <c r="I36" s="41"/>
      <c r="J36" s="39"/>
      <c r="K36" s="39"/>
      <c r="N36">
        <v>28</v>
      </c>
      <c r="O36">
        <v>28</v>
      </c>
    </row>
    <row r="37" spans="3:16" x14ac:dyDescent="0.25">
      <c r="C37" s="35"/>
      <c r="D37" s="35"/>
      <c r="E37" s="35"/>
      <c r="F37" s="36"/>
      <c r="G37" s="36"/>
      <c r="H37" s="37"/>
      <c r="I37" s="41"/>
      <c r="J37" s="39"/>
      <c r="K37" s="39"/>
      <c r="N37">
        <v>29</v>
      </c>
      <c r="O37">
        <v>29</v>
      </c>
    </row>
    <row r="38" spans="3:16" x14ac:dyDescent="0.25">
      <c r="C38" s="35"/>
      <c r="D38" s="35"/>
      <c r="E38" s="35"/>
      <c r="F38" s="36"/>
      <c r="G38" s="36"/>
      <c r="H38" s="37"/>
      <c r="I38" s="41"/>
      <c r="J38" s="39"/>
      <c r="K38" s="39"/>
      <c r="N38">
        <v>30</v>
      </c>
      <c r="O38">
        <v>30</v>
      </c>
    </row>
    <row r="39" spans="3:16" x14ac:dyDescent="0.25">
      <c r="C39" s="35"/>
      <c r="D39" s="35"/>
      <c r="E39" s="35"/>
      <c r="F39" s="36"/>
      <c r="G39" s="36"/>
      <c r="H39" s="37"/>
      <c r="I39" s="41"/>
      <c r="J39" s="39"/>
      <c r="K39" s="39"/>
      <c r="N39">
        <v>31</v>
      </c>
      <c r="O39">
        <v>31</v>
      </c>
    </row>
    <row r="40" spans="3:16" x14ac:dyDescent="0.25">
      <c r="C40" s="35"/>
      <c r="D40" s="35"/>
      <c r="E40" s="35"/>
      <c r="F40" s="36"/>
      <c r="G40" s="36"/>
      <c r="H40" s="37"/>
      <c r="I40" s="41"/>
      <c r="J40" s="39"/>
      <c r="K40" s="39"/>
      <c r="N40">
        <v>32</v>
      </c>
      <c r="O40">
        <v>32</v>
      </c>
    </row>
    <row r="41" spans="3:16" x14ac:dyDescent="0.25">
      <c r="C41" s="35"/>
      <c r="D41" s="35"/>
      <c r="E41" s="35"/>
      <c r="F41" s="36"/>
      <c r="G41" s="36"/>
      <c r="H41" s="37"/>
      <c r="I41" s="41"/>
      <c r="J41" s="39"/>
      <c r="K41" s="39"/>
      <c r="N41">
        <v>33</v>
      </c>
      <c r="O41">
        <v>33</v>
      </c>
    </row>
    <row r="42" spans="3:16" x14ac:dyDescent="0.25">
      <c r="C42" s="35"/>
      <c r="D42" s="35"/>
      <c r="E42" s="35"/>
      <c r="F42" s="36"/>
      <c r="G42" s="36"/>
      <c r="H42" s="37"/>
      <c r="I42" s="41"/>
      <c r="J42" s="39"/>
      <c r="K42" s="39"/>
    </row>
    <row r="43" spans="3:16" x14ac:dyDescent="0.25">
      <c r="C43" s="42"/>
      <c r="D43" s="42"/>
      <c r="E43" s="42"/>
      <c r="F43" s="42"/>
      <c r="G43" s="42"/>
      <c r="H43" s="39"/>
      <c r="I43" s="39"/>
      <c r="J43" s="39"/>
      <c r="K43" s="39"/>
    </row>
  </sheetData>
  <mergeCells count="20">
    <mergeCell ref="C2:K2"/>
    <mergeCell ref="C3:K3"/>
    <mergeCell ref="C4:K4"/>
    <mergeCell ref="C6:C7"/>
    <mergeCell ref="D6:D7"/>
    <mergeCell ref="E6:E7"/>
    <mergeCell ref="F6:G6"/>
    <mergeCell ref="H6:I6"/>
    <mergeCell ref="J6:K6"/>
    <mergeCell ref="C43:G43"/>
    <mergeCell ref="C20:G20"/>
    <mergeCell ref="C25:K25"/>
    <mergeCell ref="C26:K26"/>
    <mergeCell ref="C27:K27"/>
    <mergeCell ref="C29:C30"/>
    <mergeCell ref="D29:D30"/>
    <mergeCell ref="E29:E30"/>
    <mergeCell ref="F29:G29"/>
    <mergeCell ref="H29:I29"/>
    <mergeCell ref="J29:K29"/>
  </mergeCells>
  <printOptions horizontalCentered="1"/>
  <pageMargins left="0.7" right="0.7" top="0.75" bottom="0.75" header="0.3" footer="0.3"/>
  <pageSetup paperSize="9" scale="47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6A503-DE56-4E03-A5D0-80707260FBAD}">
  <sheetPr>
    <pageSetUpPr fitToPage="1"/>
  </sheetPr>
  <dimension ref="C2:P48"/>
  <sheetViews>
    <sheetView zoomScale="40" zoomScaleNormal="40" workbookViewId="0">
      <selection activeCell="C29" sqref="C29:K44"/>
    </sheetView>
  </sheetViews>
  <sheetFormatPr defaultRowHeight="15" x14ac:dyDescent="0.25"/>
  <cols>
    <col min="6" max="6" width="15.28515625" customWidth="1"/>
    <col min="7" max="7" width="14.140625" customWidth="1"/>
    <col min="8" max="8" width="12.7109375" customWidth="1"/>
    <col min="9" max="9" width="13.140625" customWidth="1"/>
    <col min="10" max="10" width="11.85546875" customWidth="1"/>
    <col min="11" max="11" width="14" customWidth="1"/>
  </cols>
  <sheetData>
    <row r="2" spans="3:16" x14ac:dyDescent="0.25">
      <c r="C2" s="44" t="s">
        <v>49</v>
      </c>
      <c r="D2" s="44"/>
      <c r="E2" s="44"/>
      <c r="F2" s="44"/>
      <c r="G2" s="44"/>
      <c r="H2" s="44"/>
      <c r="I2" s="44"/>
      <c r="J2" s="44"/>
      <c r="K2" s="44"/>
    </row>
    <row r="3" spans="3:16" x14ac:dyDescent="0.25">
      <c r="C3" s="44" t="s">
        <v>50</v>
      </c>
      <c r="D3" s="44"/>
      <c r="E3" s="44"/>
      <c r="F3" s="44"/>
      <c r="G3" s="44"/>
      <c r="H3" s="44"/>
      <c r="I3" s="44"/>
      <c r="J3" s="44"/>
      <c r="K3" s="44"/>
    </row>
    <row r="4" spans="3:16" x14ac:dyDescent="0.25">
      <c r="C4" s="44" t="s">
        <v>2</v>
      </c>
      <c r="D4" s="44" t="s">
        <v>51</v>
      </c>
      <c r="E4" s="44"/>
      <c r="F4" s="44"/>
      <c r="G4" s="44"/>
      <c r="H4" s="44"/>
      <c r="I4" s="44"/>
      <c r="J4" s="44"/>
      <c r="K4" s="44"/>
    </row>
    <row r="6" spans="3:16" x14ac:dyDescent="0.25">
      <c r="C6" s="47" t="s">
        <v>52</v>
      </c>
      <c r="D6" s="48" t="s">
        <v>53</v>
      </c>
      <c r="E6" s="47" t="s">
        <v>54</v>
      </c>
      <c r="F6" s="47" t="s">
        <v>55</v>
      </c>
      <c r="G6" s="47"/>
      <c r="H6" s="47" t="s">
        <v>56</v>
      </c>
      <c r="I6" s="47"/>
      <c r="J6" s="47" t="s">
        <v>57</v>
      </c>
      <c r="K6" s="47"/>
    </row>
    <row r="7" spans="3:16" ht="60" x14ac:dyDescent="0.25">
      <c r="C7" s="47"/>
      <c r="D7" s="48"/>
      <c r="E7" s="47"/>
      <c r="F7" s="4" t="s">
        <v>58</v>
      </c>
      <c r="G7" s="4" t="s">
        <v>59</v>
      </c>
      <c r="H7" s="1" t="s">
        <v>60</v>
      </c>
      <c r="I7" s="1" t="s">
        <v>61</v>
      </c>
      <c r="J7" s="1" t="s">
        <v>62</v>
      </c>
      <c r="K7" s="1" t="s">
        <v>63</v>
      </c>
      <c r="O7" s="1" t="s">
        <v>62</v>
      </c>
      <c r="P7" s="1" t="s">
        <v>63</v>
      </c>
    </row>
    <row r="8" spans="3:16" x14ac:dyDescent="0.25">
      <c r="C8" s="2">
        <v>1</v>
      </c>
      <c r="D8" s="2">
        <v>1</v>
      </c>
      <c r="E8" s="2">
        <v>1.8</v>
      </c>
      <c r="F8" s="28" t="s">
        <v>64</v>
      </c>
      <c r="G8" s="28" t="s">
        <v>65</v>
      </c>
      <c r="H8" s="29">
        <f>5+5/60</f>
        <v>5.083333333333333</v>
      </c>
      <c r="I8" s="30">
        <v>3</v>
      </c>
      <c r="J8" s="27">
        <f>E8/H8*60</f>
        <v>21.245901639344265</v>
      </c>
      <c r="K8" s="27">
        <f>E8/I8*60</f>
        <v>36</v>
      </c>
      <c r="O8">
        <v>0</v>
      </c>
      <c r="P8">
        <v>0</v>
      </c>
    </row>
    <row r="9" spans="3:16" x14ac:dyDescent="0.25">
      <c r="C9" s="2">
        <v>2</v>
      </c>
      <c r="D9" s="2">
        <v>2</v>
      </c>
      <c r="E9" s="2">
        <v>1.8</v>
      </c>
      <c r="F9" s="28" t="s">
        <v>65</v>
      </c>
      <c r="G9" s="28" t="s">
        <v>64</v>
      </c>
      <c r="H9" s="29">
        <f>4+20/60</f>
        <v>4.333333333333333</v>
      </c>
      <c r="I9" s="30">
        <v>4</v>
      </c>
      <c r="J9" s="27">
        <f t="shared" ref="J9:J19" si="0">E9/H9*60</f>
        <v>24.923076923076923</v>
      </c>
      <c r="K9" s="27">
        <f t="shared" ref="K9:K19" si="1">E9/I9*60</f>
        <v>27</v>
      </c>
      <c r="O9">
        <v>1</v>
      </c>
      <c r="P9">
        <v>1</v>
      </c>
    </row>
    <row r="10" spans="3:16" x14ac:dyDescent="0.25">
      <c r="C10" s="2">
        <v>3</v>
      </c>
      <c r="D10" s="2">
        <v>3</v>
      </c>
      <c r="E10" s="2">
        <v>1.8</v>
      </c>
      <c r="F10" s="28" t="s">
        <v>64</v>
      </c>
      <c r="G10" s="28" t="s">
        <v>65</v>
      </c>
      <c r="H10" s="29">
        <f>4+24/60</f>
        <v>4.4000000000000004</v>
      </c>
      <c r="I10" s="30">
        <v>4</v>
      </c>
      <c r="J10" s="27">
        <f t="shared" si="0"/>
        <v>24.545454545454543</v>
      </c>
      <c r="K10" s="27">
        <f t="shared" si="1"/>
        <v>27</v>
      </c>
      <c r="O10">
        <v>2</v>
      </c>
      <c r="P10">
        <v>2</v>
      </c>
    </row>
    <row r="11" spans="3:16" x14ac:dyDescent="0.25">
      <c r="C11" s="2">
        <v>4</v>
      </c>
      <c r="D11" s="2">
        <v>4</v>
      </c>
      <c r="E11" s="2">
        <v>1.8</v>
      </c>
      <c r="F11" s="28" t="s">
        <v>65</v>
      </c>
      <c r="G11" s="28" t="s">
        <v>64</v>
      </c>
      <c r="H11" s="29">
        <f>4+45/60</f>
        <v>4.75</v>
      </c>
      <c r="I11" s="30">
        <v>4</v>
      </c>
      <c r="J11" s="27">
        <f t="shared" si="0"/>
        <v>22.736842105263158</v>
      </c>
      <c r="K11" s="27">
        <f t="shared" si="1"/>
        <v>27</v>
      </c>
      <c r="O11">
        <v>3</v>
      </c>
      <c r="P11">
        <v>3</v>
      </c>
    </row>
    <row r="12" spans="3:16" x14ac:dyDescent="0.25">
      <c r="C12" s="2">
        <v>5</v>
      </c>
      <c r="D12" s="2">
        <v>5</v>
      </c>
      <c r="E12" s="2">
        <v>1.8</v>
      </c>
      <c r="F12" s="28" t="s">
        <v>64</v>
      </c>
      <c r="G12" s="28" t="s">
        <v>65</v>
      </c>
      <c r="H12" s="29">
        <f>4+13/60</f>
        <v>4.2166666666666668</v>
      </c>
      <c r="I12" s="30">
        <v>4</v>
      </c>
      <c r="J12" s="27">
        <f t="shared" si="0"/>
        <v>25.612648221343871</v>
      </c>
      <c r="K12" s="27">
        <f t="shared" si="1"/>
        <v>27</v>
      </c>
      <c r="O12">
        <v>4</v>
      </c>
      <c r="P12">
        <v>4</v>
      </c>
    </row>
    <row r="13" spans="3:16" x14ac:dyDescent="0.25">
      <c r="C13" s="2">
        <v>6</v>
      </c>
      <c r="D13" s="2">
        <v>6</v>
      </c>
      <c r="E13" s="2">
        <v>1.8</v>
      </c>
      <c r="F13" s="28" t="s">
        <v>65</v>
      </c>
      <c r="G13" s="28" t="s">
        <v>64</v>
      </c>
      <c r="H13" s="29">
        <f>7+30/60</f>
        <v>7.5</v>
      </c>
      <c r="I13" s="30">
        <v>4</v>
      </c>
      <c r="J13" s="27">
        <f t="shared" si="0"/>
        <v>14.4</v>
      </c>
      <c r="K13" s="27">
        <f t="shared" si="1"/>
        <v>27</v>
      </c>
      <c r="O13">
        <v>5</v>
      </c>
      <c r="P13">
        <v>5</v>
      </c>
    </row>
    <row r="14" spans="3:16" x14ac:dyDescent="0.25">
      <c r="C14" s="2">
        <v>7</v>
      </c>
      <c r="D14" s="2">
        <v>7</v>
      </c>
      <c r="E14" s="2">
        <v>1.8</v>
      </c>
      <c r="F14" s="28" t="s">
        <v>64</v>
      </c>
      <c r="G14" s="28" t="s">
        <v>65</v>
      </c>
      <c r="H14" s="29">
        <f>4+30/60</f>
        <v>4.5</v>
      </c>
      <c r="I14" s="30">
        <v>4</v>
      </c>
      <c r="J14" s="27">
        <f t="shared" si="0"/>
        <v>24</v>
      </c>
      <c r="K14" s="27">
        <f t="shared" si="1"/>
        <v>27</v>
      </c>
      <c r="O14">
        <v>6</v>
      </c>
      <c r="P14">
        <v>6</v>
      </c>
    </row>
    <row r="15" spans="3:16" x14ac:dyDescent="0.25">
      <c r="C15" s="2">
        <v>8</v>
      </c>
      <c r="D15" s="2">
        <v>8</v>
      </c>
      <c r="E15" s="2">
        <v>1.8</v>
      </c>
      <c r="F15" s="28" t="s">
        <v>65</v>
      </c>
      <c r="G15" s="28" t="s">
        <v>64</v>
      </c>
      <c r="H15" s="29">
        <f>3+59/60</f>
        <v>3.9833333333333334</v>
      </c>
      <c r="I15" s="30">
        <v>4</v>
      </c>
      <c r="J15" s="27">
        <f t="shared" si="0"/>
        <v>27.112970711297073</v>
      </c>
      <c r="K15" s="27">
        <f t="shared" si="1"/>
        <v>27</v>
      </c>
      <c r="O15">
        <v>7</v>
      </c>
      <c r="P15">
        <v>7</v>
      </c>
    </row>
    <row r="16" spans="3:16" x14ac:dyDescent="0.25">
      <c r="C16" s="2">
        <v>9</v>
      </c>
      <c r="D16" s="2">
        <v>9</v>
      </c>
      <c r="E16" s="2">
        <v>1.8</v>
      </c>
      <c r="F16" s="28" t="s">
        <v>64</v>
      </c>
      <c r="G16" s="28" t="s">
        <v>65</v>
      </c>
      <c r="H16" s="29">
        <f>5+9/60</f>
        <v>5.15</v>
      </c>
      <c r="I16" s="30">
        <v>4</v>
      </c>
      <c r="J16" s="27">
        <f t="shared" si="0"/>
        <v>20.970873786407768</v>
      </c>
      <c r="K16" s="27">
        <f t="shared" si="1"/>
        <v>27</v>
      </c>
      <c r="O16">
        <v>8</v>
      </c>
      <c r="P16">
        <v>8</v>
      </c>
    </row>
    <row r="17" spans="3:16" x14ac:dyDescent="0.25">
      <c r="C17" s="2">
        <v>10</v>
      </c>
      <c r="D17" s="2">
        <v>10</v>
      </c>
      <c r="E17" s="2">
        <v>1.8</v>
      </c>
      <c r="F17" s="28" t="s">
        <v>65</v>
      </c>
      <c r="G17" s="28" t="s">
        <v>64</v>
      </c>
      <c r="H17" s="29">
        <f>4+44/60</f>
        <v>4.7333333333333334</v>
      </c>
      <c r="I17" s="30">
        <v>4</v>
      </c>
      <c r="J17" s="27">
        <f t="shared" si="0"/>
        <v>22.816901408450704</v>
      </c>
      <c r="K17" s="27">
        <f t="shared" si="1"/>
        <v>27</v>
      </c>
      <c r="O17">
        <v>9</v>
      </c>
      <c r="P17">
        <v>9</v>
      </c>
    </row>
    <row r="18" spans="3:16" x14ac:dyDescent="0.25">
      <c r="C18" s="2">
        <v>11</v>
      </c>
      <c r="D18" s="2">
        <v>11</v>
      </c>
      <c r="E18" s="2">
        <v>1.8</v>
      </c>
      <c r="F18" s="28" t="s">
        <v>64</v>
      </c>
      <c r="G18" s="28" t="s">
        <v>65</v>
      </c>
      <c r="H18" s="31">
        <v>3.37</v>
      </c>
      <c r="I18" s="32">
        <v>4</v>
      </c>
      <c r="J18" s="27">
        <f t="shared" si="0"/>
        <v>32.047477744807125</v>
      </c>
      <c r="K18" s="27">
        <f t="shared" si="1"/>
        <v>27</v>
      </c>
      <c r="O18">
        <v>10</v>
      </c>
      <c r="P18">
        <v>10</v>
      </c>
    </row>
    <row r="19" spans="3:16" x14ac:dyDescent="0.25">
      <c r="C19" s="2">
        <v>12</v>
      </c>
      <c r="D19" s="2">
        <v>12</v>
      </c>
      <c r="E19" s="2">
        <v>1.8</v>
      </c>
      <c r="F19" s="28" t="s">
        <v>65</v>
      </c>
      <c r="G19" s="28" t="s">
        <v>64</v>
      </c>
      <c r="H19" s="32">
        <f>3+18/60</f>
        <v>3.3</v>
      </c>
      <c r="I19" s="32">
        <v>4</v>
      </c>
      <c r="J19" s="27">
        <f t="shared" si="0"/>
        <v>32.727272727272734</v>
      </c>
      <c r="K19" s="27">
        <f t="shared" si="1"/>
        <v>27</v>
      </c>
      <c r="O19">
        <v>11</v>
      </c>
      <c r="P19">
        <v>11</v>
      </c>
    </row>
    <row r="20" spans="3:16" x14ac:dyDescent="0.25">
      <c r="C20" s="43" t="s">
        <v>30</v>
      </c>
      <c r="D20" s="43"/>
      <c r="E20" s="43"/>
      <c r="F20" s="43"/>
      <c r="G20" s="43"/>
      <c r="H20" s="27">
        <f>AVERAGE(H8:H19)</f>
        <v>4.6099999999999994</v>
      </c>
      <c r="I20" s="27">
        <f t="shared" ref="I20:K20" si="2">AVERAGE(I8:I19)</f>
        <v>3.9166666666666665</v>
      </c>
      <c r="J20" s="27">
        <f t="shared" si="2"/>
        <v>24.428284984393184</v>
      </c>
      <c r="K20" s="27">
        <f t="shared" si="2"/>
        <v>27.75</v>
      </c>
      <c r="O20">
        <v>12</v>
      </c>
      <c r="P20">
        <v>12</v>
      </c>
    </row>
    <row r="21" spans="3:16" x14ac:dyDescent="0.25">
      <c r="O21">
        <v>13</v>
      </c>
      <c r="P21">
        <v>13</v>
      </c>
    </row>
    <row r="22" spans="3:16" s="10" customFormat="1" x14ac:dyDescent="0.25">
      <c r="O22">
        <v>14</v>
      </c>
      <c r="P22">
        <v>14</v>
      </c>
    </row>
    <row r="23" spans="3:16" s="12" customFormat="1" x14ac:dyDescent="0.25">
      <c r="O23">
        <v>15</v>
      </c>
      <c r="P23">
        <v>15</v>
      </c>
    </row>
    <row r="24" spans="3:16" x14ac:dyDescent="0.25">
      <c r="O24">
        <v>16</v>
      </c>
      <c r="P24">
        <v>16</v>
      </c>
    </row>
    <row r="25" spans="3:16" x14ac:dyDescent="0.25">
      <c r="C25" s="44"/>
      <c r="D25" s="44"/>
      <c r="E25" s="44"/>
      <c r="F25" s="44"/>
      <c r="G25" s="44"/>
      <c r="H25" s="44"/>
      <c r="I25" s="44"/>
      <c r="J25" s="44"/>
      <c r="K25" s="44"/>
      <c r="O25">
        <v>17</v>
      </c>
      <c r="P25">
        <v>17</v>
      </c>
    </row>
    <row r="26" spans="3:16" x14ac:dyDescent="0.25">
      <c r="C26" s="44"/>
      <c r="D26" s="44"/>
      <c r="E26" s="44"/>
      <c r="F26" s="44"/>
      <c r="G26" s="44"/>
      <c r="H26" s="44"/>
      <c r="I26" s="44"/>
      <c r="J26" s="44"/>
      <c r="K26" s="44"/>
      <c r="O26">
        <v>18</v>
      </c>
      <c r="P26">
        <v>18</v>
      </c>
    </row>
    <row r="27" spans="3:16" x14ac:dyDescent="0.25">
      <c r="C27" s="44"/>
      <c r="D27" s="44"/>
      <c r="E27" s="44"/>
      <c r="F27" s="44"/>
      <c r="G27" s="44"/>
      <c r="H27" s="44"/>
      <c r="I27" s="44"/>
      <c r="J27" s="44"/>
      <c r="K27" s="44"/>
      <c r="O27">
        <v>19</v>
      </c>
      <c r="P27">
        <v>19</v>
      </c>
    </row>
    <row r="28" spans="3:16" x14ac:dyDescent="0.25">
      <c r="O28">
        <v>20</v>
      </c>
      <c r="P28">
        <v>20</v>
      </c>
    </row>
    <row r="29" spans="3:16" x14ac:dyDescent="0.25">
      <c r="C29" s="45"/>
      <c r="D29" s="46"/>
      <c r="E29" s="45"/>
      <c r="F29" s="45"/>
      <c r="G29" s="45"/>
      <c r="H29" s="45"/>
      <c r="I29" s="45"/>
      <c r="J29" s="45"/>
      <c r="K29" s="45"/>
      <c r="O29">
        <v>21</v>
      </c>
      <c r="P29">
        <v>21</v>
      </c>
    </row>
    <row r="30" spans="3:16" x14ac:dyDescent="0.25">
      <c r="C30" s="45"/>
      <c r="D30" s="46"/>
      <c r="E30" s="45"/>
      <c r="F30" s="33"/>
      <c r="G30" s="33"/>
      <c r="H30" s="34"/>
      <c r="I30" s="34"/>
      <c r="J30" s="34"/>
      <c r="K30" s="34"/>
      <c r="O30">
        <v>22</v>
      </c>
      <c r="P30">
        <v>22</v>
      </c>
    </row>
    <row r="31" spans="3:16" x14ac:dyDescent="0.25">
      <c r="C31" s="35"/>
      <c r="D31" s="35"/>
      <c r="E31" s="35"/>
      <c r="F31" s="36"/>
      <c r="G31" s="36"/>
      <c r="H31" s="37"/>
      <c r="I31" s="38"/>
      <c r="J31" s="39"/>
      <c r="K31" s="39"/>
      <c r="O31">
        <v>23</v>
      </c>
      <c r="P31">
        <v>23</v>
      </c>
    </row>
    <row r="32" spans="3:16" x14ac:dyDescent="0.25">
      <c r="C32" s="35"/>
      <c r="D32" s="35"/>
      <c r="E32" s="35"/>
      <c r="F32" s="36"/>
      <c r="G32" s="36"/>
      <c r="H32" s="37"/>
      <c r="I32" s="38"/>
      <c r="J32" s="39"/>
      <c r="K32" s="39"/>
      <c r="O32">
        <v>24</v>
      </c>
      <c r="P32">
        <v>24</v>
      </c>
    </row>
    <row r="33" spans="3:16" x14ac:dyDescent="0.25">
      <c r="C33" s="35"/>
      <c r="D33" s="35"/>
      <c r="E33" s="35"/>
      <c r="F33" s="36"/>
      <c r="G33" s="36"/>
      <c r="H33" s="37"/>
      <c r="I33" s="38"/>
      <c r="J33" s="39"/>
      <c r="K33" s="39"/>
      <c r="O33">
        <v>25</v>
      </c>
      <c r="P33">
        <v>25</v>
      </c>
    </row>
    <row r="34" spans="3:16" x14ac:dyDescent="0.25">
      <c r="C34" s="35"/>
      <c r="D34" s="35"/>
      <c r="E34" s="35"/>
      <c r="F34" s="36"/>
      <c r="G34" s="36"/>
      <c r="H34" s="37"/>
      <c r="I34" s="38"/>
      <c r="J34" s="39"/>
      <c r="K34" s="39"/>
      <c r="O34">
        <v>26</v>
      </c>
      <c r="P34">
        <v>26</v>
      </c>
    </row>
    <row r="35" spans="3:16" x14ac:dyDescent="0.25">
      <c r="C35" s="35"/>
      <c r="D35" s="35"/>
      <c r="E35" s="35"/>
      <c r="F35" s="36"/>
      <c r="G35" s="36"/>
      <c r="H35" s="37"/>
      <c r="I35" s="38"/>
      <c r="J35" s="39"/>
      <c r="K35" s="39"/>
      <c r="O35">
        <v>27</v>
      </c>
      <c r="P35">
        <v>27</v>
      </c>
    </row>
    <row r="36" spans="3:16" x14ac:dyDescent="0.25">
      <c r="C36" s="35"/>
      <c r="D36" s="35"/>
      <c r="E36" s="35"/>
      <c r="F36" s="36"/>
      <c r="G36" s="36"/>
      <c r="H36" s="37"/>
      <c r="I36" s="38"/>
      <c r="J36" s="39"/>
      <c r="K36" s="39"/>
      <c r="O36">
        <v>28</v>
      </c>
      <c r="P36">
        <v>28</v>
      </c>
    </row>
    <row r="37" spans="3:16" x14ac:dyDescent="0.25">
      <c r="C37" s="35"/>
      <c r="D37" s="35"/>
      <c r="E37" s="35"/>
      <c r="F37" s="36"/>
      <c r="G37" s="36"/>
      <c r="H37" s="37"/>
      <c r="I37" s="38"/>
      <c r="J37" s="39"/>
      <c r="K37" s="39"/>
      <c r="O37">
        <v>29</v>
      </c>
      <c r="P37">
        <v>29</v>
      </c>
    </row>
    <row r="38" spans="3:16" x14ac:dyDescent="0.25">
      <c r="C38" s="35"/>
      <c r="D38" s="35"/>
      <c r="E38" s="35"/>
      <c r="F38" s="36"/>
      <c r="G38" s="36"/>
      <c r="H38" s="37"/>
      <c r="I38" s="38"/>
      <c r="J38" s="39"/>
      <c r="K38" s="39"/>
      <c r="O38">
        <v>30</v>
      </c>
      <c r="P38">
        <v>30</v>
      </c>
    </row>
    <row r="39" spans="3:16" x14ac:dyDescent="0.25">
      <c r="C39" s="35"/>
      <c r="D39" s="35"/>
      <c r="E39" s="35"/>
      <c r="F39" s="36"/>
      <c r="G39" s="36"/>
      <c r="H39" s="37"/>
      <c r="I39" s="38"/>
      <c r="J39" s="39"/>
      <c r="K39" s="39"/>
      <c r="O39">
        <v>31</v>
      </c>
      <c r="P39">
        <v>31</v>
      </c>
    </row>
    <row r="40" spans="3:16" x14ac:dyDescent="0.25">
      <c r="C40" s="35"/>
      <c r="D40" s="35"/>
      <c r="E40" s="35"/>
      <c r="F40" s="36"/>
      <c r="G40" s="36"/>
      <c r="H40" s="37"/>
      <c r="I40" s="38"/>
      <c r="J40" s="39"/>
      <c r="K40" s="39"/>
      <c r="O40">
        <v>32</v>
      </c>
      <c r="P40">
        <v>32</v>
      </c>
    </row>
    <row r="41" spans="3:16" x14ac:dyDescent="0.25">
      <c r="C41" s="35"/>
      <c r="D41" s="35"/>
      <c r="E41" s="35"/>
      <c r="F41" s="36"/>
      <c r="G41" s="36"/>
      <c r="H41" s="40"/>
      <c r="I41" s="41"/>
      <c r="J41" s="39"/>
      <c r="K41" s="39"/>
      <c r="O41">
        <v>33</v>
      </c>
      <c r="P41">
        <v>33</v>
      </c>
    </row>
    <row r="42" spans="3:16" x14ac:dyDescent="0.25">
      <c r="C42" s="35"/>
      <c r="D42" s="35"/>
      <c r="E42" s="35"/>
      <c r="F42" s="36"/>
      <c r="G42" s="36"/>
      <c r="H42" s="40"/>
      <c r="I42" s="41"/>
      <c r="J42" s="39"/>
      <c r="K42" s="39"/>
      <c r="O42">
        <v>34</v>
      </c>
      <c r="P42">
        <v>34</v>
      </c>
    </row>
    <row r="43" spans="3:16" x14ac:dyDescent="0.25">
      <c r="C43" s="42"/>
      <c r="D43" s="42"/>
      <c r="E43" s="42"/>
      <c r="F43" s="42"/>
      <c r="G43" s="42"/>
      <c r="H43" s="39"/>
      <c r="I43" s="39"/>
      <c r="J43" s="39"/>
      <c r="K43" s="39"/>
      <c r="O43">
        <v>35</v>
      </c>
      <c r="P43">
        <v>35</v>
      </c>
    </row>
    <row r="44" spans="3:16" x14ac:dyDescent="0.25">
      <c r="C44" s="36"/>
      <c r="D44" s="36"/>
      <c r="E44" s="36"/>
      <c r="F44" s="36"/>
      <c r="G44" s="36"/>
      <c r="H44" s="36"/>
      <c r="I44" s="36"/>
      <c r="J44" s="36"/>
      <c r="K44" s="36"/>
      <c r="O44">
        <v>36</v>
      </c>
      <c r="P44">
        <v>36</v>
      </c>
    </row>
    <row r="45" spans="3:16" x14ac:dyDescent="0.25">
      <c r="O45">
        <v>37</v>
      </c>
      <c r="P45">
        <v>37</v>
      </c>
    </row>
    <row r="46" spans="3:16" x14ac:dyDescent="0.25">
      <c r="O46">
        <v>38</v>
      </c>
      <c r="P46">
        <v>38</v>
      </c>
    </row>
    <row r="47" spans="3:16" x14ac:dyDescent="0.25">
      <c r="O47">
        <v>39</v>
      </c>
      <c r="P47">
        <v>39</v>
      </c>
    </row>
    <row r="48" spans="3:16" x14ac:dyDescent="0.25">
      <c r="O48">
        <v>40</v>
      </c>
      <c r="P48">
        <v>40</v>
      </c>
    </row>
  </sheetData>
  <mergeCells count="20">
    <mergeCell ref="C20:G20"/>
    <mergeCell ref="C2:K2"/>
    <mergeCell ref="C3:K3"/>
    <mergeCell ref="C4:K4"/>
    <mergeCell ref="C6:C7"/>
    <mergeCell ref="D6:D7"/>
    <mergeCell ref="E6:E7"/>
    <mergeCell ref="F6:G6"/>
    <mergeCell ref="H6:I6"/>
    <mergeCell ref="J6:K6"/>
    <mergeCell ref="C27:K27"/>
    <mergeCell ref="C26:K26"/>
    <mergeCell ref="C25:K25"/>
    <mergeCell ref="C43:G43"/>
    <mergeCell ref="J29:K29"/>
    <mergeCell ref="H29:I29"/>
    <mergeCell ref="F29:G29"/>
    <mergeCell ref="E29:E30"/>
    <mergeCell ref="D29:D30"/>
    <mergeCell ref="C29:C30"/>
  </mergeCells>
  <printOptions horizontalCentered="1"/>
  <pageMargins left="0.7" right="0.7" top="0.75" bottom="0.75" header="0.3" footer="0.3"/>
  <pageSetup paperSize="9" scale="58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54C70-5B92-40DD-AE10-261DDE4421A7}">
  <sheetPr>
    <pageSetUpPr fitToPage="1"/>
  </sheetPr>
  <dimension ref="C2:N47"/>
  <sheetViews>
    <sheetView topLeftCell="A21" zoomScale="80" zoomScaleNormal="80" workbookViewId="0">
      <selection activeCell="M27" sqref="M27"/>
    </sheetView>
  </sheetViews>
  <sheetFormatPr defaultRowHeight="15" x14ac:dyDescent="0.25"/>
  <cols>
    <col min="3" max="3" width="11.7109375" customWidth="1"/>
    <col min="4" max="5" width="15.42578125" customWidth="1"/>
    <col min="6" max="6" width="13" customWidth="1"/>
    <col min="7" max="7" width="13.7109375" customWidth="1"/>
    <col min="8" max="8" width="18" customWidth="1"/>
    <col min="12" max="12" width="18" customWidth="1"/>
    <col min="13" max="13" width="19.7109375" customWidth="1"/>
    <col min="14" max="14" width="11.85546875" bestFit="1" customWidth="1"/>
  </cols>
  <sheetData>
    <row r="2" spans="3:14" x14ac:dyDescent="0.25">
      <c r="C2" s="44" t="s">
        <v>0</v>
      </c>
      <c r="D2" s="44"/>
      <c r="E2" s="44"/>
      <c r="F2" s="44"/>
      <c r="G2" s="44"/>
      <c r="H2" s="44"/>
    </row>
    <row r="3" spans="3:14" x14ac:dyDescent="0.25">
      <c r="C3" s="44" t="s">
        <v>31</v>
      </c>
      <c r="D3" s="44"/>
      <c r="E3" s="44"/>
      <c r="F3" s="44"/>
      <c r="G3" s="44"/>
      <c r="H3" s="44"/>
    </row>
    <row r="4" spans="3:14" x14ac:dyDescent="0.25">
      <c r="C4" s="44" t="s">
        <v>2</v>
      </c>
      <c r="D4" s="44"/>
      <c r="E4" s="44"/>
      <c r="F4" s="44"/>
      <c r="G4" s="44"/>
      <c r="H4" s="44"/>
      <c r="J4" s="19" t="s">
        <v>32</v>
      </c>
      <c r="K4" s="19">
        <v>455.63162167338589</v>
      </c>
    </row>
    <row r="5" spans="3:14" x14ac:dyDescent="0.25">
      <c r="J5" s="19" t="s">
        <v>33</v>
      </c>
      <c r="K5" s="19">
        <v>2482.3956700604836</v>
      </c>
    </row>
    <row r="6" spans="3:14" ht="15" customHeight="1" x14ac:dyDescent="0.25">
      <c r="C6" s="49" t="s">
        <v>3</v>
      </c>
      <c r="D6" s="48" t="s">
        <v>4</v>
      </c>
      <c r="E6" s="48"/>
      <c r="F6" s="48"/>
      <c r="G6" s="51" t="s">
        <v>5</v>
      </c>
      <c r="H6" s="52"/>
    </row>
    <row r="7" spans="3:14" x14ac:dyDescent="0.25">
      <c r="C7" s="50"/>
      <c r="D7" s="1" t="s">
        <v>7</v>
      </c>
      <c r="E7" s="1" t="s">
        <v>8</v>
      </c>
      <c r="F7" s="1" t="s">
        <v>9</v>
      </c>
      <c r="G7" s="1" t="s">
        <v>34</v>
      </c>
      <c r="H7" s="23" t="s">
        <v>35</v>
      </c>
    </row>
    <row r="8" spans="3:14" x14ac:dyDescent="0.25">
      <c r="C8" s="2">
        <v>1</v>
      </c>
      <c r="D8" s="2">
        <v>46</v>
      </c>
      <c r="E8" s="2">
        <v>12</v>
      </c>
      <c r="F8" s="2">
        <v>0</v>
      </c>
      <c r="G8" s="22">
        <v>93.48</v>
      </c>
      <c r="H8" s="2">
        <v>0</v>
      </c>
      <c r="J8" s="24"/>
    </row>
    <row r="9" spans="3:14" ht="27" customHeight="1" x14ac:dyDescent="0.25">
      <c r="C9" s="2">
        <v>2</v>
      </c>
      <c r="D9" s="2">
        <v>28</v>
      </c>
      <c r="E9" s="2">
        <v>10</v>
      </c>
      <c r="F9" s="2">
        <v>0</v>
      </c>
      <c r="G9" s="22">
        <v>81.349999999999994</v>
      </c>
      <c r="H9" s="22">
        <v>0</v>
      </c>
      <c r="L9" t="s">
        <v>36</v>
      </c>
    </row>
    <row r="10" spans="3:14" ht="15.75" thickBot="1" x14ac:dyDescent="0.3">
      <c r="C10" s="2">
        <v>3</v>
      </c>
      <c r="D10" s="2">
        <v>27</v>
      </c>
      <c r="E10" s="2">
        <v>13</v>
      </c>
      <c r="F10" s="2">
        <v>1</v>
      </c>
      <c r="G10" s="22">
        <v>64.42</v>
      </c>
      <c r="H10" s="22">
        <v>94.24</v>
      </c>
      <c r="I10" t="s">
        <v>37</v>
      </c>
      <c r="L10" t="s">
        <v>38</v>
      </c>
    </row>
    <row r="11" spans="3:14" x14ac:dyDescent="0.25">
      <c r="C11" s="2">
        <v>4</v>
      </c>
      <c r="D11" s="2">
        <v>27</v>
      </c>
      <c r="E11" s="2">
        <v>10</v>
      </c>
      <c r="F11" s="2">
        <v>0</v>
      </c>
      <c r="G11" s="22">
        <v>87.35</v>
      </c>
      <c r="H11" s="22">
        <v>0</v>
      </c>
      <c r="L11" s="6"/>
      <c r="M11" s="6" t="s">
        <v>34</v>
      </c>
      <c r="N11" s="6" t="s">
        <v>35</v>
      </c>
    </row>
    <row r="12" spans="3:14" x14ac:dyDescent="0.25">
      <c r="C12" s="2">
        <v>5</v>
      </c>
      <c r="D12" s="2">
        <v>68</v>
      </c>
      <c r="E12" s="2">
        <v>16</v>
      </c>
      <c r="F12" s="2">
        <v>0</v>
      </c>
      <c r="G12" s="22">
        <v>114.87</v>
      </c>
      <c r="H12" s="22">
        <v>107.7</v>
      </c>
      <c r="I12" t="s">
        <v>39</v>
      </c>
      <c r="L12" t="s">
        <v>16</v>
      </c>
      <c r="M12" s="8">
        <v>78.049062500000019</v>
      </c>
      <c r="N12" s="8">
        <v>74.205937500000005</v>
      </c>
    </row>
    <row r="13" spans="3:14" x14ac:dyDescent="0.25">
      <c r="C13" s="2">
        <v>6</v>
      </c>
      <c r="D13" s="2">
        <v>24</v>
      </c>
      <c r="E13" s="2">
        <v>11</v>
      </c>
      <c r="F13" s="2">
        <v>2</v>
      </c>
      <c r="G13" s="22">
        <v>94.6</v>
      </c>
      <c r="H13" s="22">
        <v>100</v>
      </c>
      <c r="I13" t="s">
        <v>37</v>
      </c>
      <c r="L13" t="s">
        <v>40</v>
      </c>
      <c r="M13" s="8">
        <v>455.63</v>
      </c>
      <c r="N13" s="8">
        <v>2482.3960000000002</v>
      </c>
    </row>
    <row r="14" spans="3:14" x14ac:dyDescent="0.25">
      <c r="C14" s="2">
        <v>7</v>
      </c>
      <c r="D14" s="2">
        <v>56</v>
      </c>
      <c r="E14" s="2">
        <v>21</v>
      </c>
      <c r="F14" s="2">
        <v>0</v>
      </c>
      <c r="G14" s="22">
        <v>101.44</v>
      </c>
      <c r="H14" s="22">
        <v>85</v>
      </c>
      <c r="I14" t="s">
        <v>37</v>
      </c>
      <c r="L14" t="s">
        <v>18</v>
      </c>
      <c r="M14" s="5">
        <v>32</v>
      </c>
      <c r="N14" s="5">
        <v>32</v>
      </c>
    </row>
    <row r="15" spans="3:14" x14ac:dyDescent="0.25">
      <c r="C15" s="2">
        <v>8</v>
      </c>
      <c r="D15" s="2">
        <v>41</v>
      </c>
      <c r="E15" s="2">
        <v>8</v>
      </c>
      <c r="F15" s="2">
        <v>1</v>
      </c>
      <c r="G15" s="22">
        <v>60.68</v>
      </c>
      <c r="H15" s="22">
        <v>100</v>
      </c>
      <c r="I15" t="s">
        <v>39</v>
      </c>
      <c r="L15" t="s">
        <v>20</v>
      </c>
      <c r="M15" s="5">
        <v>0</v>
      </c>
      <c r="N15" s="5"/>
    </row>
    <row r="16" spans="3:14" x14ac:dyDescent="0.25">
      <c r="C16" s="2">
        <v>9</v>
      </c>
      <c r="D16" s="2">
        <v>71</v>
      </c>
      <c r="E16" s="2">
        <v>11</v>
      </c>
      <c r="F16" s="2">
        <v>2</v>
      </c>
      <c r="G16" s="22">
        <v>92.46</v>
      </c>
      <c r="H16" s="22">
        <v>108</v>
      </c>
      <c r="I16" t="s">
        <v>37</v>
      </c>
      <c r="L16" t="s">
        <v>41</v>
      </c>
      <c r="M16" s="11">
        <v>0.40108062421163071</v>
      </c>
      <c r="N16" s="25" t="s">
        <v>42</v>
      </c>
    </row>
    <row r="17" spans="3:14" x14ac:dyDescent="0.25">
      <c r="C17" s="2">
        <v>10</v>
      </c>
      <c r="D17" s="2">
        <v>44</v>
      </c>
      <c r="E17" s="2">
        <v>7</v>
      </c>
      <c r="F17" s="2">
        <v>3</v>
      </c>
      <c r="G17" s="22">
        <v>71.319999999999993</v>
      </c>
      <c r="H17" s="22">
        <v>0</v>
      </c>
      <c r="L17" t="s">
        <v>43</v>
      </c>
      <c r="M17" s="9">
        <v>0.34418038283407482</v>
      </c>
      <c r="N17" s="25"/>
    </row>
    <row r="18" spans="3:14" x14ac:dyDescent="0.25">
      <c r="C18" s="2">
        <v>11</v>
      </c>
      <c r="D18" s="2">
        <v>74</v>
      </c>
      <c r="E18" s="2">
        <v>15</v>
      </c>
      <c r="F18" s="2">
        <v>0</v>
      </c>
      <c r="G18" s="22">
        <v>94.95</v>
      </c>
      <c r="H18" s="22">
        <v>0</v>
      </c>
      <c r="L18" t="s">
        <v>44</v>
      </c>
      <c r="M18" s="9">
        <v>1.6448536269514715</v>
      </c>
      <c r="N18" s="25"/>
    </row>
    <row r="19" spans="3:14" x14ac:dyDescent="0.25">
      <c r="C19" s="2">
        <v>12</v>
      </c>
      <c r="D19" s="2">
        <v>41</v>
      </c>
      <c r="E19" s="2">
        <v>17</v>
      </c>
      <c r="F19" s="2">
        <v>1</v>
      </c>
      <c r="G19" s="22">
        <v>92.96</v>
      </c>
      <c r="H19" s="22">
        <v>100</v>
      </c>
      <c r="I19" t="s">
        <v>37</v>
      </c>
      <c r="L19" t="s">
        <v>45</v>
      </c>
      <c r="M19" s="13">
        <v>0.68836076566814963</v>
      </c>
      <c r="N19" s="25" t="s">
        <v>46</v>
      </c>
    </row>
    <row r="20" spans="3:14" ht="15.75" thickBot="1" x14ac:dyDescent="0.3">
      <c r="C20" s="2">
        <v>13</v>
      </c>
      <c r="D20" s="2">
        <v>55</v>
      </c>
      <c r="E20" s="2">
        <v>9</v>
      </c>
      <c r="F20" s="2">
        <v>1</v>
      </c>
      <c r="G20" s="22">
        <v>91.52</v>
      </c>
      <c r="H20" s="22">
        <v>108</v>
      </c>
      <c r="I20" t="s">
        <v>37</v>
      </c>
      <c r="L20" s="14" t="s">
        <v>47</v>
      </c>
      <c r="M20" s="16">
        <v>1.9599639845400536</v>
      </c>
      <c r="N20" s="26" t="s">
        <v>48</v>
      </c>
    </row>
    <row r="21" spans="3:14" x14ac:dyDescent="0.25">
      <c r="C21" s="2">
        <v>14</v>
      </c>
      <c r="D21" s="2">
        <v>36</v>
      </c>
      <c r="E21" s="2">
        <v>5</v>
      </c>
      <c r="F21" s="2">
        <v>0</v>
      </c>
      <c r="G21" s="22">
        <v>49</v>
      </c>
      <c r="H21" s="22">
        <v>100</v>
      </c>
      <c r="I21" t="s">
        <v>39</v>
      </c>
    </row>
    <row r="22" spans="3:14" x14ac:dyDescent="0.25">
      <c r="C22" s="2">
        <v>15</v>
      </c>
      <c r="D22" s="2">
        <v>57</v>
      </c>
      <c r="E22" s="2">
        <v>17</v>
      </c>
      <c r="F22" s="2">
        <v>0</v>
      </c>
      <c r="G22" s="22">
        <v>85.41</v>
      </c>
      <c r="H22" s="22">
        <v>85</v>
      </c>
    </row>
    <row r="23" spans="3:14" x14ac:dyDescent="0.25">
      <c r="C23" s="2">
        <v>16</v>
      </c>
      <c r="D23" s="2">
        <v>45</v>
      </c>
      <c r="E23" s="22">
        <v>8</v>
      </c>
      <c r="F23" s="22">
        <v>1</v>
      </c>
      <c r="G23" s="22">
        <v>63.68</v>
      </c>
      <c r="H23" s="22">
        <v>202</v>
      </c>
      <c r="I23" t="s">
        <v>37</v>
      </c>
    </row>
    <row r="24" spans="3:14" x14ac:dyDescent="0.25">
      <c r="C24" s="2">
        <v>17</v>
      </c>
      <c r="D24" s="2">
        <v>65</v>
      </c>
      <c r="E24" s="22">
        <v>9</v>
      </c>
      <c r="F24" s="22">
        <v>0</v>
      </c>
      <c r="G24" s="22">
        <v>80.540000000000006</v>
      </c>
      <c r="H24" s="22">
        <v>0</v>
      </c>
    </row>
    <row r="25" spans="3:14" x14ac:dyDescent="0.25">
      <c r="C25" s="2">
        <v>18</v>
      </c>
      <c r="D25" s="2">
        <v>45</v>
      </c>
      <c r="E25" s="22">
        <v>8</v>
      </c>
      <c r="F25" s="22">
        <v>0</v>
      </c>
      <c r="G25" s="22">
        <v>60.16</v>
      </c>
      <c r="H25" s="22">
        <v>46.02</v>
      </c>
      <c r="I25" t="s">
        <v>37</v>
      </c>
    </row>
    <row r="26" spans="3:14" x14ac:dyDescent="0.25">
      <c r="C26" s="2">
        <v>19</v>
      </c>
      <c r="D26" s="2">
        <v>68</v>
      </c>
      <c r="E26" s="22">
        <v>12</v>
      </c>
      <c r="F26" s="22">
        <v>0</v>
      </c>
      <c r="G26" s="22">
        <v>90.68</v>
      </c>
      <c r="H26" s="22">
        <v>88</v>
      </c>
      <c r="I26" t="s">
        <v>37</v>
      </c>
    </row>
    <row r="27" spans="3:14" x14ac:dyDescent="0.25">
      <c r="C27" s="2">
        <v>20</v>
      </c>
      <c r="D27" s="2">
        <v>51</v>
      </c>
      <c r="E27" s="22">
        <v>15</v>
      </c>
      <c r="F27" s="22">
        <v>1</v>
      </c>
      <c r="G27" s="22">
        <v>88.89</v>
      </c>
      <c r="H27" s="22">
        <v>95.18</v>
      </c>
      <c r="I27" t="s">
        <v>37</v>
      </c>
    </row>
    <row r="28" spans="3:14" x14ac:dyDescent="0.25">
      <c r="C28" s="2">
        <v>21</v>
      </c>
      <c r="D28" s="2">
        <v>62</v>
      </c>
      <c r="E28" s="22">
        <v>11</v>
      </c>
      <c r="F28" s="22">
        <v>1</v>
      </c>
      <c r="G28" s="22">
        <v>92.58</v>
      </c>
      <c r="H28" s="22">
        <v>108</v>
      </c>
      <c r="I28" t="s">
        <v>37</v>
      </c>
    </row>
    <row r="29" spans="3:14" x14ac:dyDescent="0.25">
      <c r="C29" s="2">
        <v>22</v>
      </c>
      <c r="D29" s="2">
        <v>35</v>
      </c>
      <c r="E29" s="22">
        <v>6</v>
      </c>
      <c r="F29" s="22">
        <v>1</v>
      </c>
      <c r="G29" s="22">
        <v>44.89</v>
      </c>
      <c r="H29" s="22">
        <v>97</v>
      </c>
      <c r="I29" t="s">
        <v>37</v>
      </c>
    </row>
    <row r="30" spans="3:14" x14ac:dyDescent="0.25">
      <c r="C30" s="2">
        <v>23</v>
      </c>
      <c r="D30" s="2">
        <v>43</v>
      </c>
      <c r="E30" s="22">
        <v>8</v>
      </c>
      <c r="F30" s="22">
        <v>0</v>
      </c>
      <c r="G30" s="22">
        <v>77.099999999999994</v>
      </c>
      <c r="H30" s="22">
        <v>108</v>
      </c>
      <c r="I30" t="s">
        <v>37</v>
      </c>
    </row>
    <row r="31" spans="3:14" x14ac:dyDescent="0.25">
      <c r="C31" s="2">
        <v>24</v>
      </c>
      <c r="D31" s="2">
        <v>42</v>
      </c>
      <c r="E31" s="22">
        <v>11</v>
      </c>
      <c r="F31" s="22">
        <v>0</v>
      </c>
      <c r="G31" s="22">
        <v>68.25</v>
      </c>
      <c r="H31" s="22">
        <v>97</v>
      </c>
      <c r="I31" t="s">
        <v>39</v>
      </c>
    </row>
    <row r="32" spans="3:14" x14ac:dyDescent="0.25">
      <c r="C32" s="2">
        <v>25</v>
      </c>
      <c r="D32" s="2">
        <v>79</v>
      </c>
      <c r="E32" s="22">
        <v>19</v>
      </c>
      <c r="F32" s="22">
        <v>1</v>
      </c>
      <c r="G32" s="22">
        <v>113.36</v>
      </c>
      <c r="H32" s="22">
        <v>0</v>
      </c>
    </row>
    <row r="33" spans="3:13" x14ac:dyDescent="0.25">
      <c r="C33" s="2">
        <v>26</v>
      </c>
      <c r="D33" s="2">
        <v>28</v>
      </c>
      <c r="E33" s="22">
        <v>4</v>
      </c>
      <c r="F33" s="22">
        <v>0</v>
      </c>
      <c r="G33" s="22">
        <v>38.24</v>
      </c>
      <c r="H33" s="22">
        <v>97</v>
      </c>
      <c r="I33" t="s">
        <v>37</v>
      </c>
    </row>
    <row r="34" spans="3:13" x14ac:dyDescent="0.25">
      <c r="C34" s="2">
        <v>27</v>
      </c>
      <c r="D34" s="2">
        <v>63</v>
      </c>
      <c r="E34" s="22">
        <v>9</v>
      </c>
      <c r="F34" s="22">
        <v>0</v>
      </c>
      <c r="G34" s="22">
        <v>91.92</v>
      </c>
      <c r="H34" s="22">
        <v>0</v>
      </c>
      <c r="I34" t="s">
        <v>39</v>
      </c>
    </row>
    <row r="35" spans="3:13" x14ac:dyDescent="0.25">
      <c r="C35" s="2">
        <v>28</v>
      </c>
      <c r="D35" s="2">
        <v>25</v>
      </c>
      <c r="E35" s="22">
        <v>11</v>
      </c>
      <c r="F35" s="22">
        <v>2</v>
      </c>
      <c r="G35" s="22">
        <v>64.22</v>
      </c>
      <c r="H35" s="22">
        <v>97</v>
      </c>
      <c r="I35" t="s">
        <v>39</v>
      </c>
    </row>
    <row r="36" spans="3:13" x14ac:dyDescent="0.25">
      <c r="C36" s="2">
        <v>29</v>
      </c>
      <c r="D36" s="2">
        <v>65</v>
      </c>
      <c r="E36" s="22">
        <v>8</v>
      </c>
      <c r="F36" s="22">
        <v>0</v>
      </c>
      <c r="G36" s="22">
        <v>91.92</v>
      </c>
      <c r="H36" s="22">
        <v>108</v>
      </c>
      <c r="I36" t="s">
        <v>37</v>
      </c>
    </row>
    <row r="37" spans="3:13" x14ac:dyDescent="0.25">
      <c r="C37" s="2">
        <v>30</v>
      </c>
      <c r="D37" s="2">
        <v>38</v>
      </c>
      <c r="E37" s="22">
        <v>7</v>
      </c>
      <c r="F37" s="22"/>
      <c r="G37" s="22">
        <v>35.51</v>
      </c>
      <c r="H37" s="22">
        <v>38.450000000000003</v>
      </c>
      <c r="I37" t="s">
        <v>39</v>
      </c>
    </row>
    <row r="38" spans="3:13" x14ac:dyDescent="0.25">
      <c r="C38" s="2">
        <v>31</v>
      </c>
      <c r="D38" s="2">
        <v>51</v>
      </c>
      <c r="E38" s="22">
        <v>10</v>
      </c>
      <c r="F38" s="22">
        <v>1</v>
      </c>
      <c r="G38" s="22">
        <v>84.32</v>
      </c>
      <c r="H38" s="22">
        <v>108</v>
      </c>
      <c r="I38" t="s">
        <v>37</v>
      </c>
    </row>
    <row r="39" spans="3:13" x14ac:dyDescent="0.25">
      <c r="C39" s="2">
        <v>32</v>
      </c>
      <c r="D39" s="2">
        <v>27</v>
      </c>
      <c r="E39" s="22">
        <v>2</v>
      </c>
      <c r="F39" s="22">
        <v>2</v>
      </c>
      <c r="G39" s="22">
        <v>35.5</v>
      </c>
      <c r="H39" s="22">
        <v>97</v>
      </c>
      <c r="I39" t="s">
        <v>37</v>
      </c>
    </row>
    <row r="40" spans="3:13" x14ac:dyDescent="0.25">
      <c r="C40" s="3" t="s">
        <v>30</v>
      </c>
      <c r="D40" s="22">
        <f>AVERAGE(D8:D39)</f>
        <v>47.71875</v>
      </c>
      <c r="E40" s="22">
        <f>AVERAGE(E8:E39)</f>
        <v>10.625</v>
      </c>
      <c r="F40" s="22">
        <f>AVERAGE(F8:F39)</f>
        <v>0.67741935483870963</v>
      </c>
      <c r="G40" s="27">
        <f>AVERAGE(G8:G39)</f>
        <v>78.049062500000019</v>
      </c>
      <c r="H40" s="27">
        <f>AVERAGE(H8:H39)</f>
        <v>74.205937500000005</v>
      </c>
    </row>
    <row r="41" spans="3:13" x14ac:dyDescent="0.25">
      <c r="C41" s="19"/>
      <c r="D41" s="20">
        <f>D40*0.75*2</f>
        <v>71.578125</v>
      </c>
      <c r="E41" s="20">
        <f>E40*2*4</f>
        <v>85</v>
      </c>
      <c r="F41" s="19">
        <f>F40*2*6</f>
        <v>8.129032258064516</v>
      </c>
      <c r="G41" s="19">
        <f>G40*5</f>
        <v>390.24531250000007</v>
      </c>
      <c r="H41" s="19"/>
    </row>
    <row r="42" spans="3:13" x14ac:dyDescent="0.25">
      <c r="C42" s="19"/>
      <c r="D42" s="19"/>
      <c r="E42" s="19"/>
      <c r="F42" s="20">
        <f>SUM(D41:F41)</f>
        <v>164.70715725806451</v>
      </c>
      <c r="G42" s="19"/>
      <c r="H42" s="19"/>
      <c r="K42" s="21"/>
      <c r="L42" s="21"/>
      <c r="M42" s="21"/>
    </row>
    <row r="43" spans="3:13" x14ac:dyDescent="0.25">
      <c r="C43" s="19"/>
      <c r="D43" s="19"/>
      <c r="E43" s="19"/>
      <c r="F43" s="19"/>
      <c r="G43" s="19"/>
      <c r="H43" s="19"/>
    </row>
    <row r="44" spans="3:13" x14ac:dyDescent="0.25">
      <c r="C44" s="19"/>
      <c r="D44" s="19"/>
      <c r="E44" s="19"/>
      <c r="F44" s="19" t="s">
        <v>32</v>
      </c>
      <c r="G44" s="19">
        <f>_xlfn.VAR.S(G8:G39)</f>
        <v>455.63162167338589</v>
      </c>
      <c r="H44" s="19"/>
    </row>
    <row r="45" spans="3:13" x14ac:dyDescent="0.25">
      <c r="C45" s="19"/>
      <c r="D45" s="19"/>
      <c r="E45" s="19"/>
      <c r="F45" s="19" t="s">
        <v>33</v>
      </c>
      <c r="G45" s="19">
        <f>_xlfn.VAR.S(H8:H39)</f>
        <v>2482.3956700604836</v>
      </c>
      <c r="H45" s="19"/>
    </row>
    <row r="46" spans="3:13" x14ac:dyDescent="0.25">
      <c r="C46" s="19"/>
      <c r="D46" s="19"/>
      <c r="E46" s="19"/>
      <c r="F46" s="19"/>
      <c r="G46" s="19"/>
      <c r="H46" s="19"/>
    </row>
    <row r="47" spans="3:13" x14ac:dyDescent="0.25">
      <c r="C47" s="19"/>
      <c r="D47" s="19"/>
      <c r="E47" s="19"/>
      <c r="F47" s="19"/>
      <c r="G47" s="19"/>
      <c r="H47" s="19"/>
    </row>
  </sheetData>
  <mergeCells count="6">
    <mergeCell ref="C2:H2"/>
    <mergeCell ref="C3:H3"/>
    <mergeCell ref="C4:H4"/>
    <mergeCell ref="C6:C7"/>
    <mergeCell ref="D6:F6"/>
    <mergeCell ref="G6:H6"/>
  </mergeCells>
  <printOptions horizontalCentered="1"/>
  <pageMargins left="0.7" right="0.7" top="0.75" bottom="0.75" header="0.3" footer="0.3"/>
  <pageSetup paperSize="9" scale="60" orientation="landscape" horizontalDpi="4294967292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BB2C7-B691-4E76-B649-DEE8C29DA9FE}">
  <sheetPr>
    <pageSetUpPr fitToPage="1"/>
  </sheetPr>
  <dimension ref="C2:M25"/>
  <sheetViews>
    <sheetView topLeftCell="A19" workbookViewId="0">
      <selection activeCell="M4" sqref="M4"/>
    </sheetView>
  </sheetViews>
  <sheetFormatPr defaultRowHeight="15" x14ac:dyDescent="0.25"/>
  <cols>
    <col min="3" max="3" width="9.28515625" customWidth="1"/>
    <col min="4" max="5" width="15.42578125" customWidth="1"/>
    <col min="6" max="6" width="13" customWidth="1"/>
    <col min="7" max="7" width="13.7109375" customWidth="1"/>
    <col min="8" max="8" width="18" customWidth="1"/>
    <col min="11" max="11" width="20.7109375" customWidth="1"/>
    <col min="12" max="12" width="10.5703125" customWidth="1"/>
    <col min="13" max="13" width="17.140625" customWidth="1"/>
  </cols>
  <sheetData>
    <row r="2" spans="3:13" x14ac:dyDescent="0.25">
      <c r="C2" s="44" t="s">
        <v>0</v>
      </c>
      <c r="D2" s="44"/>
      <c r="E2" s="44"/>
      <c r="F2" s="44"/>
      <c r="G2" s="44"/>
      <c r="H2" s="44"/>
    </row>
    <row r="3" spans="3:13" x14ac:dyDescent="0.25">
      <c r="C3" s="44" t="s">
        <v>1</v>
      </c>
      <c r="D3" s="44"/>
      <c r="E3" s="44"/>
      <c r="F3" s="44"/>
      <c r="G3" s="44"/>
      <c r="H3" s="44"/>
    </row>
    <row r="4" spans="3:13" x14ac:dyDescent="0.25">
      <c r="C4" s="44" t="s">
        <v>2</v>
      </c>
      <c r="D4" s="44"/>
      <c r="E4" s="44"/>
      <c r="F4" s="44"/>
      <c r="G4" s="44"/>
      <c r="H4" s="44"/>
    </row>
    <row r="6" spans="3:13" x14ac:dyDescent="0.25">
      <c r="C6" s="49" t="s">
        <v>3</v>
      </c>
      <c r="D6" s="48" t="s">
        <v>4</v>
      </c>
      <c r="E6" s="48"/>
      <c r="F6" s="48"/>
      <c r="G6" s="51" t="s">
        <v>5</v>
      </c>
      <c r="H6" s="52"/>
      <c r="I6" s="53" t="s">
        <v>6</v>
      </c>
    </row>
    <row r="7" spans="3:13" x14ac:dyDescent="0.25">
      <c r="C7" s="50"/>
      <c r="D7" s="1" t="s">
        <v>7</v>
      </c>
      <c r="E7" s="1" t="s">
        <v>8</v>
      </c>
      <c r="F7" s="1" t="s">
        <v>9</v>
      </c>
      <c r="G7" s="1" t="s">
        <v>10</v>
      </c>
      <c r="H7" s="1" t="s">
        <v>11</v>
      </c>
      <c r="I7" s="53"/>
      <c r="K7" t="s">
        <v>12</v>
      </c>
    </row>
    <row r="8" spans="3:13" ht="15.75" thickBot="1" x14ac:dyDescent="0.3">
      <c r="C8" s="4">
        <v>1</v>
      </c>
      <c r="D8" s="4">
        <v>96</v>
      </c>
      <c r="E8" s="4">
        <v>24</v>
      </c>
      <c r="F8" s="4">
        <v>1</v>
      </c>
      <c r="G8" s="4">
        <v>156</v>
      </c>
      <c r="H8" s="4">
        <v>103</v>
      </c>
      <c r="I8" s="5">
        <v>103.26931331997666</v>
      </c>
      <c r="K8" s="54" t="s">
        <v>13</v>
      </c>
      <c r="L8" s="54"/>
      <c r="M8" s="54"/>
    </row>
    <row r="9" spans="3:13" ht="30" x14ac:dyDescent="0.25">
      <c r="C9" s="4">
        <v>2</v>
      </c>
      <c r="D9" s="4">
        <v>97</v>
      </c>
      <c r="E9" s="4">
        <v>34</v>
      </c>
      <c r="F9" s="4">
        <v>0</v>
      </c>
      <c r="G9" s="4">
        <v>156</v>
      </c>
      <c r="H9" s="4">
        <v>103</v>
      </c>
      <c r="I9" s="5">
        <v>107.32717599741197</v>
      </c>
      <c r="K9" s="6"/>
      <c r="L9" s="7" t="s">
        <v>14</v>
      </c>
      <c r="M9" s="7" t="s">
        <v>15</v>
      </c>
    </row>
    <row r="10" spans="3:13" x14ac:dyDescent="0.25">
      <c r="C10" s="4">
        <v>3</v>
      </c>
      <c r="D10" s="4">
        <v>67</v>
      </c>
      <c r="E10" s="4">
        <v>11</v>
      </c>
      <c r="F10" s="4">
        <v>0</v>
      </c>
      <c r="G10" s="4">
        <v>60</v>
      </c>
      <c r="H10" s="4">
        <v>103</v>
      </c>
      <c r="I10" s="5">
        <v>91.800048564165152</v>
      </c>
      <c r="K10" t="s">
        <v>16</v>
      </c>
      <c r="L10">
        <v>109</v>
      </c>
      <c r="M10">
        <v>116.33333333333333</v>
      </c>
    </row>
    <row r="11" spans="3:13" x14ac:dyDescent="0.25">
      <c r="C11" s="4">
        <v>4</v>
      </c>
      <c r="D11" s="4">
        <v>77</v>
      </c>
      <c r="E11" s="4">
        <v>20</v>
      </c>
      <c r="F11" s="4">
        <v>0</v>
      </c>
      <c r="G11" s="4">
        <v>90</v>
      </c>
      <c r="H11" s="4">
        <v>103</v>
      </c>
      <c r="I11" s="5">
        <v>98.348575003035037</v>
      </c>
      <c r="K11" t="s">
        <v>17</v>
      </c>
      <c r="L11">
        <v>1098.2857142857142</v>
      </c>
      <c r="M11">
        <v>1258.6666666666674</v>
      </c>
    </row>
    <row r="12" spans="3:13" x14ac:dyDescent="0.25">
      <c r="C12" s="4">
        <v>5</v>
      </c>
      <c r="D12" s="4">
        <v>103</v>
      </c>
      <c r="E12" s="4">
        <v>20</v>
      </c>
      <c r="F12" s="4">
        <v>1</v>
      </c>
      <c r="G12" s="4">
        <v>127</v>
      </c>
      <c r="H12" s="4">
        <v>103</v>
      </c>
      <c r="I12" s="5">
        <v>102.20369064972542</v>
      </c>
      <c r="K12" t="s">
        <v>18</v>
      </c>
      <c r="L12">
        <v>15</v>
      </c>
      <c r="M12">
        <v>15</v>
      </c>
    </row>
    <row r="13" spans="3:13" x14ac:dyDescent="0.25">
      <c r="C13" s="4">
        <v>6</v>
      </c>
      <c r="D13" s="4">
        <v>53</v>
      </c>
      <c r="E13" s="4">
        <v>20</v>
      </c>
      <c r="F13" s="4">
        <v>0</v>
      </c>
      <c r="G13" s="4">
        <v>92</v>
      </c>
      <c r="H13" s="4">
        <v>191</v>
      </c>
      <c r="I13" s="5">
        <v>95.073502950284976</v>
      </c>
      <c r="K13" t="s">
        <v>19</v>
      </c>
      <c r="L13">
        <v>2.4786721928350224E-2</v>
      </c>
    </row>
    <row r="14" spans="3:13" x14ac:dyDescent="0.25">
      <c r="C14" s="4">
        <v>7</v>
      </c>
      <c r="D14" s="4">
        <v>75</v>
      </c>
      <c r="E14" s="4">
        <v>19</v>
      </c>
      <c r="F14" s="4">
        <v>1</v>
      </c>
      <c r="G14" s="4">
        <v>126</v>
      </c>
      <c r="H14" s="4">
        <v>215</v>
      </c>
      <c r="I14" s="5">
        <v>98.191037295735939</v>
      </c>
      <c r="K14" t="s">
        <v>20</v>
      </c>
      <c r="L14">
        <v>0</v>
      </c>
    </row>
    <row r="15" spans="3:13" x14ac:dyDescent="0.25">
      <c r="C15" s="4">
        <v>8</v>
      </c>
      <c r="D15" s="4">
        <v>64</v>
      </c>
      <c r="E15" s="4">
        <v>25</v>
      </c>
      <c r="F15" s="4">
        <v>0</v>
      </c>
      <c r="G15" s="4">
        <v>108</v>
      </c>
      <c r="H15" s="4">
        <v>103</v>
      </c>
      <c r="I15" s="5">
        <v>99.255783672621874</v>
      </c>
      <c r="K15" t="s">
        <v>21</v>
      </c>
      <c r="L15">
        <v>14</v>
      </c>
    </row>
    <row r="16" spans="3:13" x14ac:dyDescent="0.25">
      <c r="C16" s="4">
        <v>9</v>
      </c>
      <c r="D16" s="4">
        <v>66</v>
      </c>
      <c r="E16" s="4">
        <v>33</v>
      </c>
      <c r="F16" s="4">
        <v>0</v>
      </c>
      <c r="G16" s="4">
        <v>124</v>
      </c>
      <c r="H16" s="4">
        <v>103</v>
      </c>
      <c r="I16" s="5">
        <v>103.409539474223</v>
      </c>
      <c r="K16" t="s">
        <v>22</v>
      </c>
      <c r="L16" s="10">
        <v>-0.59239182493172515</v>
      </c>
      <c r="M16" t="s">
        <v>23</v>
      </c>
    </row>
    <row r="17" spans="3:13" x14ac:dyDescent="0.25">
      <c r="C17" s="4">
        <v>10</v>
      </c>
      <c r="D17" s="4">
        <v>51</v>
      </c>
      <c r="E17" s="4">
        <v>21</v>
      </c>
      <c r="F17" s="4">
        <v>0</v>
      </c>
      <c r="G17" s="4">
        <v>127</v>
      </c>
      <c r="H17" s="4">
        <v>103</v>
      </c>
      <c r="I17" s="5">
        <v>95.357165152330296</v>
      </c>
      <c r="K17" t="s">
        <v>24</v>
      </c>
      <c r="L17">
        <v>0.2815172393605207</v>
      </c>
    </row>
    <row r="18" spans="3:13" x14ac:dyDescent="0.25">
      <c r="C18" s="4">
        <v>11</v>
      </c>
      <c r="D18" s="4">
        <v>58</v>
      </c>
      <c r="E18" s="4">
        <v>27</v>
      </c>
      <c r="F18" s="4">
        <v>1</v>
      </c>
      <c r="G18" s="4">
        <v>160</v>
      </c>
      <c r="H18" s="4">
        <v>103</v>
      </c>
      <c r="I18" s="5">
        <v>100.11871142001968</v>
      </c>
      <c r="K18" t="s">
        <v>25</v>
      </c>
      <c r="L18">
        <v>1.7613101357748921</v>
      </c>
    </row>
    <row r="19" spans="3:13" x14ac:dyDescent="0.25">
      <c r="C19" s="4">
        <v>12</v>
      </c>
      <c r="D19" s="4">
        <v>45</v>
      </c>
      <c r="E19" s="4">
        <v>13</v>
      </c>
      <c r="F19" s="4">
        <v>0</v>
      </c>
      <c r="G19" s="4">
        <v>83</v>
      </c>
      <c r="H19" s="4">
        <v>103</v>
      </c>
      <c r="I19" s="5">
        <v>89.544882270067845</v>
      </c>
      <c r="K19" t="s">
        <v>26</v>
      </c>
      <c r="L19" s="12">
        <v>0.5630344787210414</v>
      </c>
      <c r="M19" t="s">
        <v>27</v>
      </c>
    </row>
    <row r="20" spans="3:13" ht="15.75" thickBot="1" x14ac:dyDescent="0.3">
      <c r="C20" s="4">
        <v>13</v>
      </c>
      <c r="D20" s="4">
        <v>49</v>
      </c>
      <c r="E20" s="4">
        <v>11</v>
      </c>
      <c r="F20" s="4">
        <v>0</v>
      </c>
      <c r="G20" s="4">
        <v>72</v>
      </c>
      <c r="H20" s="4">
        <v>103</v>
      </c>
      <c r="I20" s="5">
        <v>88.871063501889708</v>
      </c>
      <c r="K20" s="14" t="s">
        <v>28</v>
      </c>
      <c r="L20" s="15">
        <v>2.1447866879178044</v>
      </c>
      <c r="M20" s="14" t="s">
        <v>29</v>
      </c>
    </row>
    <row r="21" spans="3:13" x14ac:dyDescent="0.25">
      <c r="C21" s="4">
        <v>14</v>
      </c>
      <c r="D21" s="4">
        <v>49</v>
      </c>
      <c r="E21" s="4">
        <v>10</v>
      </c>
      <c r="F21" s="4">
        <v>1</v>
      </c>
      <c r="G21" s="4">
        <v>72</v>
      </c>
      <c r="H21" s="4">
        <v>103</v>
      </c>
      <c r="I21" s="5">
        <v>89.00696942809995</v>
      </c>
    </row>
    <row r="22" spans="3:13" x14ac:dyDescent="0.25">
      <c r="C22" s="4">
        <v>15</v>
      </c>
      <c r="D22" s="4">
        <v>38</v>
      </c>
      <c r="E22" s="4">
        <v>16</v>
      </c>
      <c r="F22" s="4">
        <v>0</v>
      </c>
      <c r="G22" s="4">
        <v>82</v>
      </c>
      <c r="H22" s="4">
        <v>103</v>
      </c>
      <c r="I22" s="5">
        <v>90.36790834240557</v>
      </c>
    </row>
    <row r="23" spans="3:13" x14ac:dyDescent="0.25">
      <c r="C23" s="4" t="s">
        <v>30</v>
      </c>
      <c r="D23" s="17">
        <f t="shared" ref="D23" si="0">AVERAGE(D8:D22)</f>
        <v>65.86666666666666</v>
      </c>
      <c r="E23" s="17">
        <f>AVERAGE(E8:E22)</f>
        <v>20.266666666666666</v>
      </c>
      <c r="F23" s="17">
        <f>AVERAGE(F8:F22)</f>
        <v>0.33333333333333331</v>
      </c>
      <c r="G23" s="18">
        <f>AVERAGE(G8:G22)</f>
        <v>109</v>
      </c>
      <c r="H23" s="18">
        <f>AVERAGE(H8:H22)</f>
        <v>116.33333333333333</v>
      </c>
      <c r="I23" s="17">
        <f>AVERAGE(I8:I22)</f>
        <v>96.809691136132855</v>
      </c>
    </row>
    <row r="24" spans="3:13" x14ac:dyDescent="0.25">
      <c r="C24" s="19"/>
      <c r="D24" s="20">
        <f>D23*0.75*2</f>
        <v>98.799999999999983</v>
      </c>
      <c r="E24" s="20">
        <f>E23*2*4</f>
        <v>162.13333333333333</v>
      </c>
      <c r="F24" s="19">
        <f>F23*2*6</f>
        <v>4</v>
      </c>
      <c r="G24" s="19">
        <f>G23*5</f>
        <v>545</v>
      </c>
      <c r="H24" s="19"/>
    </row>
    <row r="25" spans="3:13" x14ac:dyDescent="0.25">
      <c r="C25" s="19"/>
      <c r="D25" s="19"/>
      <c r="E25" s="19"/>
      <c r="F25" s="20">
        <f>SUM(D24:F24)</f>
        <v>264.93333333333328</v>
      </c>
      <c r="G25" s="19"/>
      <c r="H25" s="19"/>
      <c r="K25" s="21"/>
      <c r="L25" s="21"/>
      <c r="M25" s="21"/>
    </row>
  </sheetData>
  <mergeCells count="8">
    <mergeCell ref="I6:I7"/>
    <mergeCell ref="K8:M8"/>
    <mergeCell ref="C2:H2"/>
    <mergeCell ref="C3:H3"/>
    <mergeCell ref="C4:H4"/>
    <mergeCell ref="C6:C7"/>
    <mergeCell ref="D6:F6"/>
    <mergeCell ref="G6:H6"/>
  </mergeCells>
  <printOptions horizontalCentered="1"/>
  <pageMargins left="0.7" right="0.7" top="0.75" bottom="0.75" header="0.3" footer="0.3"/>
  <pageSetup paperSize="9" scale="56" orientation="landscape" horizontalDpi="4294967292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D03E0-BB79-4174-9C83-B8BFF1DEFDFA}">
  <dimension ref="D3:F27"/>
  <sheetViews>
    <sheetView tabSelected="1" workbookViewId="0">
      <selection activeCell="D18" sqref="D18:F27"/>
    </sheetView>
  </sheetViews>
  <sheetFormatPr defaultRowHeight="15" x14ac:dyDescent="0.25"/>
  <cols>
    <col min="4" max="4" width="20.7109375" customWidth="1"/>
    <col min="5" max="5" width="1.42578125" bestFit="1" customWidth="1"/>
    <col min="6" max="6" width="38.5703125" customWidth="1"/>
  </cols>
  <sheetData>
    <row r="3" spans="4:6" ht="15.75" thickBot="1" x14ac:dyDescent="0.3">
      <c r="D3" t="s">
        <v>89</v>
      </c>
    </row>
    <row r="4" spans="4:6" ht="16.5" thickBot="1" x14ac:dyDescent="0.3">
      <c r="D4" s="55" t="s">
        <v>69</v>
      </c>
      <c r="E4" s="56" t="s">
        <v>70</v>
      </c>
      <c r="F4" s="56" t="s">
        <v>71</v>
      </c>
    </row>
    <row r="5" spans="4:6" ht="16.5" thickBot="1" x14ac:dyDescent="0.3">
      <c r="D5" s="57" t="s">
        <v>72</v>
      </c>
      <c r="E5" s="58" t="s">
        <v>70</v>
      </c>
      <c r="F5" s="58" t="s">
        <v>73</v>
      </c>
    </row>
    <row r="6" spans="4:6" ht="16.5" thickBot="1" x14ac:dyDescent="0.3">
      <c r="D6" s="57" t="s">
        <v>74</v>
      </c>
      <c r="E6" s="58" t="s">
        <v>70</v>
      </c>
      <c r="F6" s="58" t="s">
        <v>75</v>
      </c>
    </row>
    <row r="7" spans="4:6" ht="16.5" thickBot="1" x14ac:dyDescent="0.3">
      <c r="D7" s="57" t="s">
        <v>76</v>
      </c>
      <c r="E7" s="58" t="s">
        <v>70</v>
      </c>
      <c r="F7" s="58" t="s">
        <v>77</v>
      </c>
    </row>
    <row r="8" spans="4:6" ht="16.5" thickBot="1" x14ac:dyDescent="0.3">
      <c r="D8" s="57" t="s">
        <v>78</v>
      </c>
      <c r="E8" s="58" t="s">
        <v>70</v>
      </c>
      <c r="F8" s="58" t="s">
        <v>77</v>
      </c>
    </row>
    <row r="9" spans="4:6" ht="16.5" thickBot="1" x14ac:dyDescent="0.3">
      <c r="D9" s="57" t="s">
        <v>79</v>
      </c>
      <c r="E9" s="58" t="s">
        <v>70</v>
      </c>
      <c r="F9" s="58" t="s">
        <v>80</v>
      </c>
    </row>
    <row r="10" spans="4:6" ht="16.5" thickBot="1" x14ac:dyDescent="0.3">
      <c r="D10" s="57" t="s">
        <v>81</v>
      </c>
      <c r="E10" s="58" t="s">
        <v>70</v>
      </c>
      <c r="F10" s="58" t="s">
        <v>82</v>
      </c>
    </row>
    <row r="11" spans="4:6" ht="16.5" thickBot="1" x14ac:dyDescent="0.3">
      <c r="D11" s="57" t="s">
        <v>83</v>
      </c>
      <c r="E11" s="58" t="s">
        <v>70</v>
      </c>
      <c r="F11" s="58" t="s">
        <v>84</v>
      </c>
    </row>
    <row r="12" spans="4:6" ht="16.5" thickBot="1" x14ac:dyDescent="0.3">
      <c r="D12" s="57" t="s">
        <v>85</v>
      </c>
      <c r="E12" s="58" t="s">
        <v>70</v>
      </c>
      <c r="F12" s="59" t="s">
        <v>86</v>
      </c>
    </row>
    <row r="13" spans="4:6" ht="32.25" thickBot="1" x14ac:dyDescent="0.3">
      <c r="D13" s="57" t="s">
        <v>87</v>
      </c>
      <c r="E13" s="58" t="s">
        <v>70</v>
      </c>
      <c r="F13" s="59" t="s">
        <v>88</v>
      </c>
    </row>
    <row r="17" spans="4:6" ht="15.75" thickBot="1" x14ac:dyDescent="0.3">
      <c r="D17" t="s">
        <v>90</v>
      </c>
    </row>
    <row r="18" spans="4:6" ht="16.5" thickBot="1" x14ac:dyDescent="0.3">
      <c r="D18" s="55" t="s">
        <v>69</v>
      </c>
      <c r="E18" s="56" t="s">
        <v>70</v>
      </c>
      <c r="F18" s="56" t="s">
        <v>91</v>
      </c>
    </row>
    <row r="19" spans="4:6" ht="16.5" thickBot="1" x14ac:dyDescent="0.3">
      <c r="D19" s="57" t="s">
        <v>72</v>
      </c>
      <c r="E19" s="58" t="s">
        <v>70</v>
      </c>
      <c r="F19" s="58" t="s">
        <v>92</v>
      </c>
    </row>
    <row r="20" spans="4:6" ht="16.5" thickBot="1" x14ac:dyDescent="0.3">
      <c r="D20" s="57" t="s">
        <v>74</v>
      </c>
      <c r="E20" s="58" t="s">
        <v>70</v>
      </c>
      <c r="F20" s="58" t="s">
        <v>93</v>
      </c>
    </row>
    <row r="21" spans="4:6" ht="16.5" thickBot="1" x14ac:dyDescent="0.3">
      <c r="D21" s="57" t="s">
        <v>76</v>
      </c>
      <c r="E21" s="58" t="s">
        <v>70</v>
      </c>
      <c r="F21" s="58" t="s">
        <v>94</v>
      </c>
    </row>
    <row r="22" spans="4:6" ht="16.5" thickBot="1" x14ac:dyDescent="0.3">
      <c r="D22" s="57" t="s">
        <v>78</v>
      </c>
      <c r="E22" s="58" t="s">
        <v>70</v>
      </c>
      <c r="F22" s="58" t="s">
        <v>95</v>
      </c>
    </row>
    <row r="23" spans="4:6" ht="16.5" thickBot="1" x14ac:dyDescent="0.3">
      <c r="D23" s="57" t="s">
        <v>79</v>
      </c>
      <c r="E23" s="58" t="s">
        <v>70</v>
      </c>
      <c r="F23" s="58" t="s">
        <v>80</v>
      </c>
    </row>
    <row r="24" spans="4:6" ht="16.5" thickBot="1" x14ac:dyDescent="0.3">
      <c r="D24" s="57" t="s">
        <v>81</v>
      </c>
      <c r="E24" s="58" t="s">
        <v>70</v>
      </c>
      <c r="F24" s="58" t="s">
        <v>82</v>
      </c>
    </row>
    <row r="25" spans="4:6" ht="16.5" thickBot="1" x14ac:dyDescent="0.3">
      <c r="D25" s="57" t="s">
        <v>83</v>
      </c>
      <c r="E25" s="58" t="s">
        <v>70</v>
      </c>
      <c r="F25" s="58" t="s">
        <v>96</v>
      </c>
    </row>
    <row r="26" spans="4:6" ht="16.5" thickBot="1" x14ac:dyDescent="0.3">
      <c r="D26" s="57" t="s">
        <v>85</v>
      </c>
      <c r="E26" s="58" t="s">
        <v>70</v>
      </c>
      <c r="F26" s="59" t="s">
        <v>86</v>
      </c>
    </row>
    <row r="27" spans="4:6" ht="32.25" thickBot="1" x14ac:dyDescent="0.3">
      <c r="D27" s="57" t="s">
        <v>97</v>
      </c>
      <c r="E27" s="58" t="s">
        <v>70</v>
      </c>
      <c r="F27" s="59" t="s">
        <v>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Speed Kusumanegara</vt:lpstr>
      <vt:lpstr>Speed AM Sangaji Utara</vt:lpstr>
      <vt:lpstr>panjang antrian kusumanegara</vt:lpstr>
      <vt:lpstr>panjang antrian AM Sangaji pagi</vt:lpstr>
      <vt:lpstr>karakteristik jalan</vt:lpstr>
      <vt:lpstr>'karakteristik jalan'!_Hlk41374076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2020-05-28T04:57:19Z</dcterms:created>
  <dcterms:modified xsi:type="dcterms:W3CDTF">2020-05-28T05:38:19Z</dcterms:modified>
</cp:coreProperties>
</file>